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40" activeTab="0"/>
  </bookViews>
  <sheets>
    <sheet name="ТСЖ-УЮТ" sheetId="1" r:id="rId1"/>
  </sheets>
  <definedNames/>
  <calcPr fullCalcOnLoad="1"/>
</workbook>
</file>

<file path=xl/sharedStrings.xml><?xml version="1.0" encoding="utf-8"?>
<sst xmlns="http://schemas.openxmlformats.org/spreadsheetml/2006/main" count="320" uniqueCount="212">
  <si>
    <t>ООО "УЖКХ"</t>
  </si>
  <si>
    <t>№ пп</t>
  </si>
  <si>
    <t>Наименование и состав работы</t>
  </si>
  <si>
    <t>Ед.изм</t>
  </si>
  <si>
    <t>кол-во</t>
  </si>
  <si>
    <t>цена за ед.</t>
  </si>
  <si>
    <t>стоимость в год руб.</t>
  </si>
  <si>
    <t>1.</t>
  </si>
  <si>
    <t>Благоустройство и обеспечение санитарного состояния жилых зданий и придомовых территорий</t>
  </si>
  <si>
    <t>1.1.</t>
  </si>
  <si>
    <t>Уборка  лестничных клеток</t>
  </si>
  <si>
    <t>м² общ. площ</t>
  </si>
  <si>
    <t>1.2.</t>
  </si>
  <si>
    <t>Вывоз и утилизация мусора</t>
  </si>
  <si>
    <t>1.3.</t>
  </si>
  <si>
    <t>Вывоз и утилизация крупногабаритного мусора</t>
  </si>
  <si>
    <t>1.4.</t>
  </si>
  <si>
    <t>Санитарное содержание придомовых территории и озеленения</t>
  </si>
  <si>
    <t>1.5.</t>
  </si>
  <si>
    <t>Услуги по дератизации, дезинсекции</t>
  </si>
  <si>
    <t>Технический надзор за эксплуатацией ж/фонда</t>
  </si>
  <si>
    <t>3.</t>
  </si>
  <si>
    <t>Услуги РКО</t>
  </si>
  <si>
    <t>4.</t>
  </si>
  <si>
    <t>Техническое обслуживание общего имущества</t>
  </si>
  <si>
    <t>Сетей электроснабжения</t>
  </si>
  <si>
    <t>Замена перегоревших лампочек накаливания</t>
  </si>
  <si>
    <t>шт</t>
  </si>
  <si>
    <t>люминесцентных ламп</t>
  </si>
  <si>
    <t>Проверка заземления ванн</t>
  </si>
  <si>
    <t>1ванн</t>
  </si>
  <si>
    <t>1000м2</t>
  </si>
  <si>
    <t>лестничных клеток</t>
  </si>
  <si>
    <t>100л.пл.</t>
  </si>
  <si>
    <t>Мелкий ремонт электропроводки</t>
  </si>
  <si>
    <t>1м</t>
  </si>
  <si>
    <t>1пт</t>
  </si>
  <si>
    <t>мп</t>
  </si>
  <si>
    <t>1 щит</t>
  </si>
  <si>
    <t>Осмотр и проверка РУ-0,4кВ</t>
  </si>
  <si>
    <t>1РУ</t>
  </si>
  <si>
    <t>Внутридомовых систем водоснабжения</t>
  </si>
  <si>
    <t>Осмотр внутридомовых систем водоснабжения, канализации и водостока в чердачных и подвальных помещениях</t>
  </si>
  <si>
    <t>1000 кв.м.</t>
  </si>
  <si>
    <t>Временная заделка (сварка) свищей и трещин (установка хомутов) на трубопроводах Ду 50мм</t>
  </si>
  <si>
    <t>1 место</t>
  </si>
  <si>
    <t>Временная заделка (сварка) свищей и трещин (установка хомутов) на трубопроводах Ду 100мм</t>
  </si>
  <si>
    <t>Уплотнение сгонов с применением льна</t>
  </si>
  <si>
    <t>1 соед.</t>
  </si>
  <si>
    <t>Ревизия вентилей без снятия с места</t>
  </si>
  <si>
    <t>1шт.</t>
  </si>
  <si>
    <t>Устранение засоров канализационных труб в подвале</t>
  </si>
  <si>
    <t>1 п.м.</t>
  </si>
  <si>
    <t>Подчеканка раструбов канализационных труб Ду100мм</t>
  </si>
  <si>
    <t>1 раструб</t>
  </si>
  <si>
    <t>Заделка стыков (соединений) канализационных труб из ПЭ</t>
  </si>
  <si>
    <t>Заделка стыков ливнестока</t>
  </si>
  <si>
    <t>Прочистка ливнестоков</t>
  </si>
  <si>
    <t>шт.</t>
  </si>
  <si>
    <t>Очистка от наледи водосточных труб (выпуски на улице)</t>
  </si>
  <si>
    <t>1 проч.</t>
  </si>
  <si>
    <t>Ревизия задвижек без снятия с места до 100мм</t>
  </si>
  <si>
    <t>м2</t>
  </si>
  <si>
    <t>Обслуживание домовых приборов учета воды</t>
  </si>
  <si>
    <t>Уборка подвального помещения от мусора</t>
  </si>
  <si>
    <t>Укрепление водоприемных воронок ливнестока</t>
  </si>
  <si>
    <t>м3</t>
  </si>
  <si>
    <t>Промывка системы водоснабжения и канализации</t>
  </si>
  <si>
    <t>Внутридомовых систем отопления</t>
  </si>
  <si>
    <t>Осмотр внутридомовых систем отопления в чердачных и подвальных помещениях</t>
  </si>
  <si>
    <t>Промывка и испытание трубопроводов системы центрального отопления</t>
  </si>
  <si>
    <t>1 узел</t>
  </si>
  <si>
    <t>Регулировка температуры теплоносителя</t>
  </si>
  <si>
    <t>Ликвидация воздушных пробок в системе отопления</t>
  </si>
  <si>
    <t>1 стояк</t>
  </si>
  <si>
    <t>Ревизия вентилей без снятия с места до 25 мм.</t>
  </si>
  <si>
    <t>Ревизия задвижек без снятия с места до 100мм.</t>
  </si>
  <si>
    <t>Укрепление крюков для батарей в подъездах</t>
  </si>
  <si>
    <t>Уплотнение сгонов</t>
  </si>
  <si>
    <t>Установка хомутов и металлической заплаты на трубопроводе</t>
  </si>
  <si>
    <t>1м2</t>
  </si>
  <si>
    <t>Прочистка грязевиков</t>
  </si>
  <si>
    <t>ХОВ</t>
  </si>
  <si>
    <t>Общестроительных конструкций</t>
  </si>
  <si>
    <t>Проверка тяги в вентканалах</t>
  </si>
  <si>
    <t>кан.</t>
  </si>
  <si>
    <t>Прочистка вент.каналов</t>
  </si>
  <si>
    <t>1кан.</t>
  </si>
  <si>
    <t>1ст.</t>
  </si>
  <si>
    <t>Укрепление почтовых ящиков</t>
  </si>
  <si>
    <t>кв.м</t>
  </si>
  <si>
    <t>Очистка кровли от снега</t>
  </si>
  <si>
    <t>1м реш</t>
  </si>
  <si>
    <t>Укрепление дверных наличников</t>
  </si>
  <si>
    <t>пм</t>
  </si>
  <si>
    <t>Весенний и осенний осмотр кровли</t>
  </si>
  <si>
    <t>Смена навесных замков на люках</t>
  </si>
  <si>
    <t>Прочистка мусоропровода</t>
  </si>
  <si>
    <t>Укрепление МАФ</t>
  </si>
  <si>
    <t>Аварийная служба</t>
  </si>
  <si>
    <t>руб./кв.метр</t>
  </si>
  <si>
    <t>5.</t>
  </si>
  <si>
    <t>Текущий ремонт</t>
  </si>
  <si>
    <t>Всего</t>
  </si>
  <si>
    <t>руб.</t>
  </si>
  <si>
    <t>жилого дома на 2012 год</t>
  </si>
  <si>
    <t>Влажное подметание лестничных площадок и маршей</t>
  </si>
  <si>
    <t>Мытье лестничных площадок  и маршей</t>
  </si>
  <si>
    <t>Мытье окон</t>
  </si>
  <si>
    <t>Подметание площадки перед входом в подъезд</t>
  </si>
  <si>
    <t>Влажная протирка стен</t>
  </si>
  <si>
    <t>Влажное протирка дверей</t>
  </si>
  <si>
    <t>м²</t>
  </si>
  <si>
    <t>Влажная протирка перил и ограждений</t>
  </si>
  <si>
    <t>Влажная протирка отопительных приборов</t>
  </si>
  <si>
    <t>Мытье площадки перед входом в подъезд</t>
  </si>
  <si>
    <t>Обслуживание мусоропровода</t>
  </si>
  <si>
    <t>Обслуживание лифтов</t>
  </si>
  <si>
    <t>1.6.</t>
  </si>
  <si>
    <t>Уборка отмосток</t>
  </si>
  <si>
    <t>Подметание отмосток</t>
  </si>
  <si>
    <t>Очистка отмосток от уплотненного снега</t>
  </si>
  <si>
    <t>Очистка урн от мусора</t>
  </si>
  <si>
    <t>1шт</t>
  </si>
  <si>
    <t>Уборка газонов сильной засоренности</t>
  </si>
  <si>
    <t>Погрузка мусора в автотранспорт вручную</t>
  </si>
  <si>
    <t>1м3</t>
  </si>
  <si>
    <t>Вырезка поросли у деревьев и кустов</t>
  </si>
  <si>
    <t>Подметание тротуаров и проездов</t>
  </si>
  <si>
    <t>Подметание козырьков</t>
  </si>
  <si>
    <t>Очистка свежевыпавшего снега</t>
  </si>
  <si>
    <t>Транспортировка песка от места складирования</t>
  </si>
  <si>
    <t>Посыпка территории песком</t>
  </si>
  <si>
    <t>Очистка козырька от уплотненного снега</t>
  </si>
  <si>
    <t>Очистка территории от наледи</t>
  </si>
  <si>
    <t>Уборка детских площадок от случайного мусора</t>
  </si>
  <si>
    <t>Транспортировка песка с детской площадки к месту складирования</t>
  </si>
  <si>
    <t>Расчистка проезжей части во время метели и снегопада Т-150</t>
  </si>
  <si>
    <t>Расчистка проезжей части во время метели и снегопада ДЗ-122, А-120</t>
  </si>
  <si>
    <t>Удаление снежных накатов и наледи автогрейдером ДЗ-122, А-120</t>
  </si>
  <si>
    <t>Выкашивание газонов газонокосилкой</t>
  </si>
  <si>
    <t>100м2</t>
  </si>
  <si>
    <t>Вывоз мусора с дворов</t>
  </si>
  <si>
    <t>1.7.</t>
  </si>
  <si>
    <t>2.</t>
  </si>
  <si>
    <t>Уборка газонов от случайного мусора</t>
  </si>
  <si>
    <t>Устранение засоров канализационных стояков</t>
  </si>
  <si>
    <t>Осмотр линий эл.сетей, арматуры оборудования подвалов</t>
  </si>
  <si>
    <t>1 засор</t>
  </si>
  <si>
    <t>Проверка заземления плит</t>
  </si>
  <si>
    <t>1 плита</t>
  </si>
  <si>
    <t>Укрепление и регулировка дверных полотен входа в подъезд</t>
  </si>
  <si>
    <t>Укрепление оконных переплетов</t>
  </si>
  <si>
    <t>Смена навесных замков на дверях в подвальное помещение</t>
  </si>
  <si>
    <t>Очистка кровли от мусора и посторонних предметов</t>
  </si>
  <si>
    <t>Укрепление дверных полотен выхода на кровлю</t>
  </si>
  <si>
    <t>Укрепление форточек</t>
  </si>
  <si>
    <t>Укрепление мусороклапанов</t>
  </si>
  <si>
    <t>Укрепление и регулировка доводчиков</t>
  </si>
  <si>
    <t>Укрепление зонтов вентшахт</t>
  </si>
  <si>
    <t>Укрепление подвальных дверей</t>
  </si>
  <si>
    <t>Укрепление дверных проемов м/камер</t>
  </si>
  <si>
    <t>Укрепление лестничных ограждений</t>
  </si>
  <si>
    <t>Установка и разборка вентиляционных продухов в цоколях  зданий</t>
  </si>
  <si>
    <t>Установка светодиодной лампы 9LED  E27</t>
  </si>
  <si>
    <t>Установка знаков самоклеющихся</t>
  </si>
  <si>
    <t>Осмотр линий электрических сетей к лифтам</t>
  </si>
  <si>
    <t>Осмотр и уборка помещения РП(РУ-0,4кВ)</t>
  </si>
  <si>
    <t>Ревизия РП (РУ-0,4)кВ</t>
  </si>
  <si>
    <t>Уборка этажных эл.шкафов</t>
  </si>
  <si>
    <t>Утилизация люминисцентных ламп</t>
  </si>
  <si>
    <t>Замена основания пола(грунта) в подвале с подсыпкой грунта</t>
  </si>
  <si>
    <t>100м3</t>
  </si>
  <si>
    <t xml:space="preserve">Дезинфекция подвала </t>
  </si>
  <si>
    <t>6а</t>
  </si>
  <si>
    <t>6б</t>
  </si>
  <si>
    <t>8а</t>
  </si>
  <si>
    <t>8б</t>
  </si>
  <si>
    <t>10а</t>
  </si>
  <si>
    <t>10б</t>
  </si>
  <si>
    <t>Действующий тариф в 2011г.</t>
  </si>
  <si>
    <t xml:space="preserve">Общедомовых приборов учета тепловой энергии ГВС и отопления </t>
  </si>
  <si>
    <t>Техническое обслуживание приборов учета ГВС и отопления</t>
  </si>
  <si>
    <t>Снятие показаний приборов учета ГВС и отопления</t>
  </si>
  <si>
    <t xml:space="preserve">Текущий ремонт расходомеров </t>
  </si>
  <si>
    <t>м2 общ.площ.</t>
  </si>
  <si>
    <t>1 прибор</t>
  </si>
  <si>
    <t>2.1.</t>
  </si>
  <si>
    <t>2.2.</t>
  </si>
  <si>
    <t>2.3.</t>
  </si>
  <si>
    <t>2.4.</t>
  </si>
  <si>
    <t>2.5.</t>
  </si>
  <si>
    <t>2.6.</t>
  </si>
  <si>
    <t>V в год</t>
  </si>
  <si>
    <t>Смета расходов по содержанию общего имущества</t>
  </si>
  <si>
    <r>
      <t xml:space="preserve">Адрес: </t>
    </r>
    <r>
      <rPr>
        <b/>
        <sz val="9"/>
        <rFont val="Times New Roman"/>
        <family val="1"/>
      </rPr>
      <t>ТСЖ-УЮТ</t>
    </r>
  </si>
  <si>
    <t>Общая площадь жилого дома кв.метр</t>
  </si>
  <si>
    <t>м2 площ.подвала</t>
  </si>
  <si>
    <t>С НДС:</t>
  </si>
  <si>
    <t>Тариф в мес.</t>
  </si>
  <si>
    <t>Итого в год</t>
  </si>
  <si>
    <t>С непредвиденными расходами 15%</t>
  </si>
  <si>
    <t>Обметание пыли и паутины с потолков</t>
  </si>
  <si>
    <t>Влажная протирка почтовых ящиков, эл.щитков</t>
  </si>
  <si>
    <t>крат-ть    в  год</t>
  </si>
  <si>
    <t xml:space="preserve">                                             Директор ООО"УЖКХ":                                                   В.В.Коновалов</t>
  </si>
  <si>
    <t>Очистка тротуаров от уплотненного снега</t>
  </si>
  <si>
    <t>Экономически-обоснованный тариф</t>
  </si>
  <si>
    <t xml:space="preserve">в том числе с календарной разбивкой </t>
  </si>
  <si>
    <t>с 1 января по 30 июня 2012 года</t>
  </si>
  <si>
    <t>с 1 июля по 31 декабря 2012года</t>
  </si>
  <si>
    <t>Рост ЭОТ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</si>
</sst>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"/>
    <numFmt numFmtId="183" formatCode="0.00000"/>
    <numFmt numFmtId="184" formatCode="0.0000"/>
    <numFmt numFmtId="185" formatCode="0.0000000"/>
    <numFmt numFmtId="186" formatCode="0.000000000"/>
    <numFmt numFmtId="187" formatCode="0.0000000000"/>
    <numFmt numFmtId="188" formatCode="0.00000000"/>
    <numFmt numFmtId="189" formatCode="0.00000000000"/>
    <numFmt numFmtId="190" formatCode="0.000000000000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_-* #,##0.0_р_._-;\-* #,##0.0_р_._-;_-* &quot;-&quot;??_р_._-;_-@_-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54" applyFont="1" applyBorder="1" applyAlignment="1">
      <alignment horizontal="center"/>
      <protection/>
    </xf>
    <xf numFmtId="0" fontId="1" fillId="0" borderId="0" xfId="54" applyFont="1" applyAlignment="1">
      <alignment horizontal="center" vertical="center"/>
      <protection/>
    </xf>
    <xf numFmtId="0" fontId="1" fillId="0" borderId="0" xfId="54" applyFont="1" applyFill="1" applyAlignment="1">
      <alignment horizontal="center" vertical="center"/>
      <protection/>
    </xf>
    <xf numFmtId="0" fontId="1" fillId="0" borderId="0" xfId="54" applyFont="1" applyBorder="1" applyAlignment="1">
      <alignment horizontal="right"/>
      <protection/>
    </xf>
    <xf numFmtId="0" fontId="1" fillId="0" borderId="0" xfId="54" applyFont="1">
      <alignment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Alignment="1">
      <alignment horizontal="left"/>
      <protection/>
    </xf>
    <xf numFmtId="0" fontId="1" fillId="0" borderId="0" xfId="54" applyFont="1" applyBorder="1">
      <alignment/>
      <protection/>
    </xf>
    <xf numFmtId="0" fontId="1" fillId="0" borderId="0" xfId="54" applyFont="1" applyFill="1" applyBorder="1" applyAlignment="1">
      <alignment horizontal="center" vertical="center"/>
      <protection/>
    </xf>
    <xf numFmtId="0" fontId="1" fillId="0" borderId="0" xfId="54" applyFont="1" applyBorder="1" applyAlignment="1">
      <alignment horizontal="center" vertical="center"/>
      <protection/>
    </xf>
    <xf numFmtId="0" fontId="1" fillId="0" borderId="10" xfId="54" applyFont="1" applyBorder="1" applyAlignment="1">
      <alignment horizontal="center" vertical="top" wrapText="1"/>
      <protection/>
    </xf>
    <xf numFmtId="0" fontId="1" fillId="0" borderId="10" xfId="54" applyFont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10" xfId="52" applyFont="1" applyBorder="1" applyAlignment="1">
      <alignment horizontal="center" vertical="center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/>
      <protection/>
    </xf>
    <xf numFmtId="0" fontId="1" fillId="0" borderId="10" xfId="54" applyFont="1" applyBorder="1" applyAlignment="1">
      <alignment horizontal="center" vertical="center"/>
      <protection/>
    </xf>
    <xf numFmtId="0" fontId="1" fillId="0" borderId="10" xfId="54" applyFont="1" applyBorder="1" applyAlignment="1">
      <alignment horizontal="center"/>
      <protection/>
    </xf>
    <xf numFmtId="1" fontId="1" fillId="0" borderId="10" xfId="54" applyNumberFormat="1" applyFont="1" applyFill="1" applyBorder="1" applyAlignment="1">
      <alignment horizontal="center" vertical="center"/>
      <protection/>
    </xf>
    <xf numFmtId="0" fontId="2" fillId="0" borderId="10" xfId="54" applyFont="1" applyBorder="1" applyAlignment="1">
      <alignment horizontal="right"/>
      <protection/>
    </xf>
    <xf numFmtId="0" fontId="1" fillId="0" borderId="10" xfId="54" applyFont="1" applyBorder="1" applyAlignment="1">
      <alignment/>
      <protection/>
    </xf>
    <xf numFmtId="0" fontId="1" fillId="0" borderId="10" xfId="53" applyFont="1" applyBorder="1" applyAlignment="1">
      <alignment horizontal="right"/>
      <protection/>
    </xf>
    <xf numFmtId="0" fontId="2" fillId="0" borderId="10" xfId="53" applyFont="1" applyBorder="1" applyAlignment="1">
      <alignment horizontal="left" wrapText="1"/>
      <protection/>
    </xf>
    <xf numFmtId="2" fontId="1" fillId="0" borderId="10" xfId="54" applyNumberFormat="1" applyFont="1" applyBorder="1" applyAlignment="1">
      <alignment horizontal="center" vertical="center"/>
      <protection/>
    </xf>
    <xf numFmtId="0" fontId="2" fillId="0" borderId="10" xfId="54" applyFont="1" applyBorder="1" applyAlignment="1">
      <alignment horizontal="center" vertical="center"/>
      <protection/>
    </xf>
    <xf numFmtId="2" fontId="2" fillId="0" borderId="10" xfId="54" applyNumberFormat="1" applyFont="1" applyBorder="1" applyAlignment="1">
      <alignment horizontal="center" vertical="center"/>
      <protection/>
    </xf>
    <xf numFmtId="0" fontId="1" fillId="0" borderId="10" xfId="53" applyFont="1" applyBorder="1" applyAlignment="1">
      <alignment horizontal="right" vertical="top"/>
      <protection/>
    </xf>
    <xf numFmtId="0" fontId="2" fillId="0" borderId="10" xfId="53" applyFont="1" applyBorder="1" applyAlignment="1">
      <alignment wrapText="1"/>
      <protection/>
    </xf>
    <xf numFmtId="16" fontId="1" fillId="0" borderId="10" xfId="53" applyNumberFormat="1" applyFont="1" applyBorder="1" applyAlignment="1">
      <alignment horizontal="right" vertical="top"/>
      <protection/>
    </xf>
    <xf numFmtId="0" fontId="3" fillId="0" borderId="10" xfId="53" applyFont="1" applyBorder="1" applyAlignment="1">
      <alignment horizontal="right" vertical="top"/>
      <protection/>
    </xf>
    <xf numFmtId="0" fontId="3" fillId="0" borderId="10" xfId="53" applyFont="1" applyBorder="1" applyAlignment="1">
      <alignment wrapText="1"/>
      <protection/>
    </xf>
    <xf numFmtId="2" fontId="2" fillId="0" borderId="10" xfId="54" applyNumberFormat="1" applyFont="1" applyBorder="1" applyAlignment="1">
      <alignment horizontal="center"/>
      <protection/>
    </xf>
    <xf numFmtId="0" fontId="3" fillId="0" borderId="10" xfId="54" applyFont="1" applyBorder="1">
      <alignment/>
      <protection/>
    </xf>
    <xf numFmtId="180" fontId="2" fillId="0" borderId="10" xfId="54" applyNumberFormat="1" applyFont="1" applyFill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"/>
      <protection/>
    </xf>
    <xf numFmtId="0" fontId="1" fillId="0" borderId="10" xfId="54" applyFont="1" applyBorder="1" applyAlignment="1">
      <alignment horizontal="right" vertical="top"/>
      <protection/>
    </xf>
    <xf numFmtId="0" fontId="1" fillId="0" borderId="10" xfId="54" applyFont="1" applyBorder="1" applyAlignment="1">
      <alignment wrapText="1"/>
      <protection/>
    </xf>
    <xf numFmtId="0" fontId="1" fillId="0" borderId="10" xfId="54" applyFont="1" applyBorder="1" applyAlignment="1">
      <alignment horizontal="right"/>
      <protection/>
    </xf>
    <xf numFmtId="0" fontId="1" fillId="0" borderId="10" xfId="54" applyFont="1" applyBorder="1">
      <alignment/>
      <protection/>
    </xf>
    <xf numFmtId="0" fontId="1" fillId="0" borderId="10" xfId="54" applyFont="1" applyBorder="1" applyAlignment="1">
      <alignment horizontal="left"/>
      <protection/>
    </xf>
    <xf numFmtId="0" fontId="1" fillId="0" borderId="10" xfId="54" applyFont="1" applyBorder="1" applyAlignment="1">
      <alignment horizontal="right" vertical="center"/>
      <protection/>
    </xf>
    <xf numFmtId="0" fontId="1" fillId="0" borderId="10" xfId="54" applyFont="1" applyBorder="1" applyAlignment="1">
      <alignment vertical="center" wrapText="1"/>
      <protection/>
    </xf>
    <xf numFmtId="0" fontId="2" fillId="0" borderId="10" xfId="54" applyFont="1" applyBorder="1">
      <alignment/>
      <protection/>
    </xf>
    <xf numFmtId="2" fontId="1" fillId="0" borderId="0" xfId="54" applyNumberFormat="1" applyFont="1">
      <alignment/>
      <protection/>
    </xf>
    <xf numFmtId="0" fontId="1" fillId="0" borderId="10" xfId="54" applyFont="1" applyFill="1" applyBorder="1" applyAlignment="1">
      <alignment horizontal="center"/>
      <protection/>
    </xf>
    <xf numFmtId="0" fontId="1" fillId="0" borderId="10" xfId="54" applyFont="1" applyBorder="1" applyAlignment="1">
      <alignment vertical="top" wrapText="1"/>
      <protection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wrapText="1"/>
    </xf>
    <xf numFmtId="0" fontId="1" fillId="33" borderId="10" xfId="54" applyFont="1" applyFill="1" applyBorder="1" applyAlignment="1">
      <alignment vertical="center" wrapText="1"/>
      <protection/>
    </xf>
    <xf numFmtId="0" fontId="1" fillId="33" borderId="10" xfId="54" applyFont="1" applyFill="1" applyBorder="1" applyAlignment="1">
      <alignment horizontal="center" vertical="center" wrapText="1"/>
      <protection/>
    </xf>
    <xf numFmtId="2" fontId="1" fillId="33" borderId="10" xfId="0" applyNumberFormat="1" applyFont="1" applyFill="1" applyBorder="1" applyAlignment="1">
      <alignment horizontal="center" vertical="center"/>
    </xf>
    <xf numFmtId="0" fontId="1" fillId="33" borderId="10" xfId="54" applyFont="1" applyFill="1" applyBorder="1">
      <alignment/>
      <protection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54" applyFont="1" applyFill="1" applyBorder="1" applyAlignment="1">
      <alignment horizontal="center"/>
      <protection/>
    </xf>
    <xf numFmtId="43" fontId="2" fillId="0" borderId="10" xfId="63" applyFont="1" applyBorder="1" applyAlignment="1">
      <alignment horizontal="center"/>
    </xf>
    <xf numFmtId="2" fontId="2" fillId="0" borderId="10" xfId="63" applyNumberFormat="1" applyFont="1" applyFill="1" applyBorder="1" applyAlignment="1">
      <alignment horizontal="center"/>
    </xf>
    <xf numFmtId="2" fontId="2" fillId="0" borderId="10" xfId="63" applyNumberFormat="1" applyFont="1" applyBorder="1" applyAlignment="1">
      <alignment horizontal="center" vertical="center"/>
    </xf>
    <xf numFmtId="43" fontId="1" fillId="0" borderId="0" xfId="54" applyNumberFormat="1" applyFont="1" applyAlignment="1">
      <alignment horizontal="center"/>
      <protection/>
    </xf>
    <xf numFmtId="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10" xfId="53" applyFont="1" applyBorder="1" applyAlignment="1">
      <alignment horizontal="left" wrapText="1"/>
      <protection/>
    </xf>
    <xf numFmtId="0" fontId="5" fillId="0" borderId="10" xfId="53" applyFont="1" applyBorder="1" applyAlignment="1">
      <alignment horizontal="left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2" fontId="2" fillId="0" borderId="0" xfId="54" applyNumberFormat="1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right"/>
      <protection/>
    </xf>
    <xf numFmtId="0" fontId="2" fillId="0" borderId="10" xfId="53" applyFont="1" applyBorder="1" applyAlignment="1">
      <alignment horizontal="right" vertical="top"/>
      <protection/>
    </xf>
    <xf numFmtId="16" fontId="2" fillId="0" borderId="10" xfId="53" applyNumberFormat="1" applyFont="1" applyBorder="1" applyAlignment="1">
      <alignment horizontal="right" vertical="top"/>
      <protection/>
    </xf>
    <xf numFmtId="0" fontId="1" fillId="0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34" borderId="10" xfId="54" applyNumberFormat="1" applyFont="1" applyFill="1" applyBorder="1" applyAlignment="1">
      <alignment horizontal="center" vertical="center"/>
      <protection/>
    </xf>
    <xf numFmtId="0" fontId="1" fillId="34" borderId="10" xfId="54" applyFont="1" applyFill="1" applyBorder="1" applyAlignment="1">
      <alignment horizontal="center" vertical="center"/>
      <protection/>
    </xf>
    <xf numFmtId="0" fontId="2" fillId="34" borderId="10" xfId="54" applyFont="1" applyFill="1" applyBorder="1" applyAlignment="1">
      <alignment horizontal="center"/>
      <protection/>
    </xf>
    <xf numFmtId="0" fontId="2" fillId="34" borderId="10" xfId="54" applyFont="1" applyFill="1" applyBorder="1" applyAlignment="1">
      <alignment horizontal="center" vertical="center"/>
      <protection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180" fontId="1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1" fontId="1" fillId="0" borderId="0" xfId="54" applyNumberFormat="1" applyFont="1">
      <alignment/>
      <protection/>
    </xf>
    <xf numFmtId="0" fontId="2" fillId="0" borderId="0" xfId="54" applyFont="1" applyAlignment="1">
      <alignment horizontal="center"/>
      <protection/>
    </xf>
    <xf numFmtId="2" fontId="1" fillId="0" borderId="11" xfId="0" applyNumberFormat="1" applyFont="1" applyFill="1" applyBorder="1" applyAlignment="1">
      <alignment horizontal="center" vertical="center"/>
    </xf>
    <xf numFmtId="1" fontId="1" fillId="0" borderId="10" xfId="54" applyNumberFormat="1" applyFont="1" applyFill="1" applyBorder="1" applyAlignment="1">
      <alignment horizontal="center" wrapText="1"/>
      <protection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6" fontId="1" fillId="0" borderId="0" xfId="54" applyNumberFormat="1" applyFont="1">
      <alignment/>
      <protection/>
    </xf>
    <xf numFmtId="180" fontId="1" fillId="0" borderId="10" xfId="0" applyNumberFormat="1" applyFont="1" applyBorder="1" applyAlignment="1">
      <alignment horizontal="center" wrapText="1"/>
    </xf>
    <xf numFmtId="2" fontId="2" fillId="0" borderId="0" xfId="54" applyNumberFormat="1" applyFont="1" applyAlignment="1">
      <alignment horizontal="center"/>
      <protection/>
    </xf>
    <xf numFmtId="0" fontId="2" fillId="0" borderId="10" xfId="54" applyFont="1" applyBorder="1" applyAlignment="1">
      <alignment/>
      <protection/>
    </xf>
    <xf numFmtId="0" fontId="1" fillId="34" borderId="10" xfId="0" applyFont="1" applyFill="1" applyBorder="1" applyAlignment="1">
      <alignment horizontal="center"/>
    </xf>
    <xf numFmtId="0" fontId="2" fillId="0" borderId="14" xfId="54" applyFont="1" applyBorder="1" applyAlignment="1">
      <alignment/>
      <protection/>
    </xf>
    <xf numFmtId="0" fontId="2" fillId="0" borderId="0" xfId="54" applyFont="1" applyAlignment="1">
      <alignment horizontal="center" vertical="center"/>
      <protection/>
    </xf>
    <xf numFmtId="2" fontId="2" fillId="34" borderId="10" xfId="54" applyNumberFormat="1" applyFont="1" applyFill="1" applyBorder="1" applyAlignment="1">
      <alignment horizontal="center" vertical="center"/>
      <protection/>
    </xf>
    <xf numFmtId="0" fontId="5" fillId="0" borderId="10" xfId="54" applyFont="1" applyBorder="1" applyAlignment="1">
      <alignment vertical="center" wrapText="1"/>
      <protection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34" borderId="11" xfId="0" applyNumberFormat="1" applyFont="1" applyFill="1" applyBorder="1" applyAlignment="1">
      <alignment horizontal="center"/>
    </xf>
    <xf numFmtId="2" fontId="1" fillId="34" borderId="13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/>
    </xf>
    <xf numFmtId="194" fontId="2" fillId="0" borderId="10" xfId="63" applyNumberFormat="1" applyFont="1" applyBorder="1" applyAlignment="1">
      <alignment horizontal="center"/>
    </xf>
    <xf numFmtId="2" fontId="1" fillId="0" borderId="10" xfId="54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54" applyFont="1" applyBorder="1" applyAlignment="1">
      <alignment vertical="top" wrapText="1"/>
      <protection/>
    </xf>
    <xf numFmtId="0" fontId="2" fillId="0" borderId="10" xfId="54" applyFont="1" applyBorder="1" applyAlignment="1">
      <alignment wrapText="1"/>
      <protection/>
    </xf>
    <xf numFmtId="180" fontId="1" fillId="34" borderId="10" xfId="54" applyNumberFormat="1" applyFont="1" applyFill="1" applyBorder="1" applyAlignment="1">
      <alignment horizontal="center" vertical="center"/>
      <protection/>
    </xf>
    <xf numFmtId="1" fontId="6" fillId="0" borderId="10" xfId="0" applyNumberFormat="1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 horizontal="center" wrapText="1"/>
    </xf>
    <xf numFmtId="0" fontId="3" fillId="0" borderId="10" xfId="54" applyFont="1" applyBorder="1" applyAlignment="1">
      <alignment horizontal="left" wrapText="1"/>
      <protection/>
    </xf>
    <xf numFmtId="0" fontId="1" fillId="0" borderId="10" xfId="54" applyFont="1" applyBorder="1" applyAlignment="1">
      <alignment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ружбы" xfId="52"/>
    <cellStyle name="Обычный_Лист1" xfId="53"/>
    <cellStyle name="Обычный_Первых Строителей_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Первых Строителей_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B1:S192"/>
  <sheetViews>
    <sheetView tabSelected="1" zoomScalePageLayoutView="0" workbookViewId="0" topLeftCell="B1">
      <selection activeCell="J24" sqref="J24"/>
    </sheetView>
  </sheetViews>
  <sheetFormatPr defaultColWidth="9.140625" defaultRowHeight="12.75"/>
  <cols>
    <col min="1" max="1" width="7.28125" style="5" hidden="1" customWidth="1"/>
    <col min="2" max="2" width="4.421875" style="5" customWidth="1"/>
    <col min="3" max="3" width="40.7109375" style="5" customWidth="1"/>
    <col min="4" max="4" width="12.8515625" style="2" customWidth="1"/>
    <col min="5" max="6" width="8.28125" style="3" customWidth="1"/>
    <col min="7" max="7" width="9.28125" style="2" customWidth="1"/>
    <col min="8" max="8" width="12.00390625" style="6" customWidth="1"/>
    <col min="9" max="9" width="5.57421875" style="5" customWidth="1"/>
    <col min="10" max="10" width="4.8515625" style="5" customWidth="1"/>
    <col min="11" max="11" width="5.28125" style="5" customWidth="1"/>
    <col min="12" max="13" width="5.7109375" style="5" customWidth="1"/>
    <col min="14" max="14" width="5.8515625" style="5" customWidth="1"/>
    <col min="15" max="15" width="5.7109375" style="5" customWidth="1"/>
    <col min="16" max="16" width="5.28125" style="5" customWidth="1"/>
    <col min="17" max="18" width="5.421875" style="5" customWidth="1"/>
    <col min="19" max="19" width="5.57421875" style="5" customWidth="1"/>
    <col min="20" max="16384" width="9.140625" style="5" customWidth="1"/>
  </cols>
  <sheetData>
    <row r="1" spans="2:9" ht="12">
      <c r="B1" s="1"/>
      <c r="C1" s="1"/>
      <c r="H1" s="110" t="s">
        <v>0</v>
      </c>
      <c r="I1" s="4"/>
    </row>
    <row r="2" spans="2:8" ht="12">
      <c r="B2" s="134" t="s">
        <v>194</v>
      </c>
      <c r="C2" s="135"/>
      <c r="D2" s="135"/>
      <c r="E2" s="135"/>
      <c r="F2" s="135"/>
      <c r="G2" s="135"/>
      <c r="H2" s="135"/>
    </row>
    <row r="3" spans="2:8" ht="12">
      <c r="B3" s="134" t="s">
        <v>105</v>
      </c>
      <c r="C3" s="135"/>
      <c r="D3" s="135"/>
      <c r="E3" s="135"/>
      <c r="F3" s="135"/>
      <c r="G3" s="135"/>
      <c r="H3" s="135"/>
    </row>
    <row r="4" spans="2:3" ht="12">
      <c r="B4" s="1"/>
      <c r="C4" s="7" t="s">
        <v>195</v>
      </c>
    </row>
    <row r="5" spans="2:7" ht="12">
      <c r="B5" s="1"/>
      <c r="C5" s="8" t="s">
        <v>196</v>
      </c>
      <c r="D5" s="71">
        <v>60577.6</v>
      </c>
      <c r="E5" s="9"/>
      <c r="F5" s="9"/>
      <c r="G5" s="10"/>
    </row>
    <row r="6" spans="2:3" ht="12">
      <c r="B6" s="1"/>
      <c r="C6" s="6"/>
    </row>
    <row r="7" spans="2:8" ht="24">
      <c r="B7" s="12" t="s">
        <v>1</v>
      </c>
      <c r="C7" s="11" t="s">
        <v>2</v>
      </c>
      <c r="D7" s="12" t="s">
        <v>3</v>
      </c>
      <c r="E7" s="13" t="s">
        <v>4</v>
      </c>
      <c r="F7" s="70" t="s">
        <v>204</v>
      </c>
      <c r="G7" s="14" t="s">
        <v>5</v>
      </c>
      <c r="H7" s="15" t="s">
        <v>6</v>
      </c>
    </row>
    <row r="8" spans="2:8" ht="12">
      <c r="B8" s="18">
        <v>1</v>
      </c>
      <c r="C8" s="18">
        <v>2</v>
      </c>
      <c r="D8" s="17">
        <v>3</v>
      </c>
      <c r="E8" s="19">
        <v>4</v>
      </c>
      <c r="F8" s="17">
        <v>5</v>
      </c>
      <c r="G8" s="18">
        <v>6</v>
      </c>
      <c r="H8" s="18">
        <v>7</v>
      </c>
    </row>
    <row r="9" spans="2:8" ht="12.75" customHeight="1">
      <c r="B9" s="20" t="s">
        <v>7</v>
      </c>
      <c r="C9" s="132" t="s">
        <v>8</v>
      </c>
      <c r="D9" s="133"/>
      <c r="E9" s="133"/>
      <c r="F9" s="133"/>
      <c r="G9" s="133"/>
      <c r="H9" s="18"/>
    </row>
    <row r="10" spans="2:8" ht="12">
      <c r="B10" s="72" t="s">
        <v>9</v>
      </c>
      <c r="C10" s="23" t="s">
        <v>10</v>
      </c>
      <c r="D10" s="17"/>
      <c r="E10" s="24"/>
      <c r="F10" s="24"/>
      <c r="G10" s="25"/>
      <c r="H10" s="26"/>
    </row>
    <row r="11" spans="2:8" ht="12">
      <c r="B11" s="22">
        <v>1</v>
      </c>
      <c r="C11" s="68" t="s">
        <v>106</v>
      </c>
      <c r="D11" s="17" t="s">
        <v>112</v>
      </c>
      <c r="E11" s="83">
        <v>12982.5</v>
      </c>
      <c r="F11" s="83">
        <v>240</v>
      </c>
      <c r="G11" s="84">
        <v>0.29</v>
      </c>
      <c r="H11" s="24">
        <f>E11*F11*G11</f>
        <v>903581.9999999999</v>
      </c>
    </row>
    <row r="12" spans="2:8" ht="12">
      <c r="B12" s="22">
        <v>2</v>
      </c>
      <c r="C12" s="68" t="s">
        <v>107</v>
      </c>
      <c r="D12" s="17" t="s">
        <v>112</v>
      </c>
      <c r="E12" s="83">
        <v>12982.5</v>
      </c>
      <c r="F12" s="83">
        <v>24</v>
      </c>
      <c r="G12" s="84">
        <v>1.15</v>
      </c>
      <c r="H12" s="24">
        <f aca="true" t="shared" si="0" ref="H12:H21">E12*F12*G12</f>
        <v>358317</v>
      </c>
    </row>
    <row r="13" spans="2:8" ht="12">
      <c r="B13" s="22">
        <v>3</v>
      </c>
      <c r="C13" s="68" t="s">
        <v>108</v>
      </c>
      <c r="D13" s="17" t="s">
        <v>112</v>
      </c>
      <c r="E13" s="83">
        <v>1590</v>
      </c>
      <c r="F13" s="83">
        <v>2</v>
      </c>
      <c r="G13" s="84">
        <v>14.36</v>
      </c>
      <c r="H13" s="24">
        <f t="shared" si="0"/>
        <v>45664.799999999996</v>
      </c>
    </row>
    <row r="14" spans="2:8" ht="12">
      <c r="B14" s="22">
        <v>4</v>
      </c>
      <c r="C14" s="68" t="s">
        <v>202</v>
      </c>
      <c r="D14" s="17" t="s">
        <v>112</v>
      </c>
      <c r="E14" s="83">
        <v>1298.2</v>
      </c>
      <c r="F14" s="83">
        <v>24</v>
      </c>
      <c r="G14" s="84">
        <v>0.93</v>
      </c>
      <c r="H14" s="24">
        <f t="shared" si="0"/>
        <v>28975.824000000004</v>
      </c>
    </row>
    <row r="15" spans="2:8" ht="12">
      <c r="B15" s="22">
        <v>5</v>
      </c>
      <c r="C15" s="68" t="s">
        <v>109</v>
      </c>
      <c r="D15" s="17" t="s">
        <v>112</v>
      </c>
      <c r="E15" s="83">
        <v>154.8</v>
      </c>
      <c r="F15" s="83">
        <v>240</v>
      </c>
      <c r="G15" s="84">
        <v>0.29</v>
      </c>
      <c r="H15" s="24">
        <f t="shared" si="0"/>
        <v>10774.08</v>
      </c>
    </row>
    <row r="16" spans="2:8" ht="12">
      <c r="B16" s="22">
        <v>6</v>
      </c>
      <c r="C16" s="68" t="s">
        <v>115</v>
      </c>
      <c r="D16" s="17" t="s">
        <v>112</v>
      </c>
      <c r="E16" s="83">
        <v>154.8</v>
      </c>
      <c r="F16" s="83">
        <v>14</v>
      </c>
      <c r="G16" s="84">
        <v>1.15</v>
      </c>
      <c r="H16" s="24">
        <f t="shared" si="0"/>
        <v>2492.28</v>
      </c>
    </row>
    <row r="17" spans="2:8" ht="12">
      <c r="B17" s="22">
        <v>7</v>
      </c>
      <c r="C17" s="68" t="s">
        <v>110</v>
      </c>
      <c r="D17" s="17" t="s">
        <v>112</v>
      </c>
      <c r="E17" s="83">
        <v>16901</v>
      </c>
      <c r="F17" s="83">
        <v>2</v>
      </c>
      <c r="G17" s="84">
        <v>1.6</v>
      </c>
      <c r="H17" s="24">
        <f t="shared" si="0"/>
        <v>54083.200000000004</v>
      </c>
    </row>
    <row r="18" spans="2:8" ht="12">
      <c r="B18" s="22">
        <v>8</v>
      </c>
      <c r="C18" s="68" t="s">
        <v>111</v>
      </c>
      <c r="D18" s="17" t="s">
        <v>112</v>
      </c>
      <c r="E18" s="83">
        <v>52</v>
      </c>
      <c r="F18" s="83">
        <v>2</v>
      </c>
      <c r="G18" s="84">
        <v>2.27</v>
      </c>
      <c r="H18" s="24">
        <f t="shared" si="0"/>
        <v>236.08</v>
      </c>
    </row>
    <row r="19" spans="2:8" ht="12">
      <c r="B19" s="22">
        <v>9</v>
      </c>
      <c r="C19" s="68" t="s">
        <v>113</v>
      </c>
      <c r="D19" s="17" t="s">
        <v>112</v>
      </c>
      <c r="E19" s="83">
        <v>272</v>
      </c>
      <c r="F19" s="83">
        <v>12</v>
      </c>
      <c r="G19" s="84">
        <v>1.86</v>
      </c>
      <c r="H19" s="24">
        <f t="shared" si="0"/>
        <v>6071.04</v>
      </c>
    </row>
    <row r="20" spans="2:8" ht="12">
      <c r="B20" s="22">
        <v>10</v>
      </c>
      <c r="C20" s="68" t="s">
        <v>114</v>
      </c>
      <c r="D20" s="17" t="s">
        <v>112</v>
      </c>
      <c r="E20" s="83">
        <v>825</v>
      </c>
      <c r="F20" s="83">
        <v>2</v>
      </c>
      <c r="G20" s="84">
        <v>2.77</v>
      </c>
      <c r="H20" s="24">
        <f t="shared" si="0"/>
        <v>4570.5</v>
      </c>
    </row>
    <row r="21" spans="2:8" ht="12">
      <c r="B21" s="22">
        <v>11</v>
      </c>
      <c r="C21" s="68" t="s">
        <v>203</v>
      </c>
      <c r="D21" s="17" t="s">
        <v>112</v>
      </c>
      <c r="E21" s="83">
        <v>390</v>
      </c>
      <c r="F21" s="83">
        <v>12</v>
      </c>
      <c r="G21" s="84">
        <v>1.2</v>
      </c>
      <c r="H21" s="24">
        <f t="shared" si="0"/>
        <v>5616</v>
      </c>
    </row>
    <row r="22" spans="2:8" ht="12">
      <c r="B22" s="22"/>
      <c r="C22" s="69" t="s">
        <v>200</v>
      </c>
      <c r="D22" s="17"/>
      <c r="E22" s="24"/>
      <c r="F22" s="24"/>
      <c r="G22" s="25"/>
      <c r="H22" s="24">
        <f>SUM(H11:H21)</f>
        <v>1420382.8040000002</v>
      </c>
    </row>
    <row r="23" spans="2:8" ht="12">
      <c r="B23" s="22"/>
      <c r="C23" s="69" t="s">
        <v>198</v>
      </c>
      <c r="D23" s="17"/>
      <c r="E23" s="24"/>
      <c r="F23" s="24"/>
      <c r="G23" s="25"/>
      <c r="H23" s="26">
        <f>H22*1.18</f>
        <v>1676051.7087200002</v>
      </c>
    </row>
    <row r="24" spans="2:10" ht="12">
      <c r="B24" s="27"/>
      <c r="C24" s="69" t="s">
        <v>199</v>
      </c>
      <c r="D24" s="17" t="s">
        <v>11</v>
      </c>
      <c r="E24" s="24"/>
      <c r="F24" s="24"/>
      <c r="G24" s="25"/>
      <c r="H24" s="26">
        <f>H23/D5/12</f>
        <v>2.305653834530696</v>
      </c>
      <c r="I24" s="5">
        <v>1.87</v>
      </c>
      <c r="J24" s="44">
        <f>H24/I24</f>
        <v>1.232969964989677</v>
      </c>
    </row>
    <row r="25" spans="2:8" ht="12">
      <c r="B25" s="73" t="s">
        <v>12</v>
      </c>
      <c r="C25" s="23" t="s">
        <v>116</v>
      </c>
      <c r="D25" s="17"/>
      <c r="E25" s="24"/>
      <c r="F25" s="24"/>
      <c r="G25" s="25"/>
      <c r="H25" s="26"/>
    </row>
    <row r="26" spans="2:8" ht="12">
      <c r="B26" s="73" t="s">
        <v>14</v>
      </c>
      <c r="C26" s="23" t="s">
        <v>117</v>
      </c>
      <c r="D26" s="17"/>
      <c r="E26" s="24"/>
      <c r="F26" s="24"/>
      <c r="G26" s="25"/>
      <c r="H26" s="26"/>
    </row>
    <row r="27" spans="2:10" ht="12" customHeight="1">
      <c r="B27" s="74" t="s">
        <v>16</v>
      </c>
      <c r="C27" s="28" t="s">
        <v>13</v>
      </c>
      <c r="D27" s="17" t="s">
        <v>11</v>
      </c>
      <c r="E27" s="83">
        <f>$D$5</f>
        <v>60577.6</v>
      </c>
      <c r="F27" s="24"/>
      <c r="G27" s="85">
        <v>1.09</v>
      </c>
      <c r="H27" s="26">
        <f>G27*E27*12</f>
        <v>792355.008</v>
      </c>
      <c r="I27" s="5">
        <v>1.13</v>
      </c>
      <c r="J27" s="97">
        <v>1</v>
      </c>
    </row>
    <row r="28" spans="2:10" ht="11.25" customHeight="1">
      <c r="B28" s="73" t="s">
        <v>18</v>
      </c>
      <c r="C28" s="28" t="s">
        <v>15</v>
      </c>
      <c r="D28" s="17" t="s">
        <v>11</v>
      </c>
      <c r="E28" s="83">
        <f>$D$5</f>
        <v>60577.6</v>
      </c>
      <c r="F28" s="24"/>
      <c r="G28" s="85">
        <v>0.12</v>
      </c>
      <c r="H28" s="26">
        <f>G28*E28*12</f>
        <v>87231.744</v>
      </c>
      <c r="I28" s="5">
        <v>0.12</v>
      </c>
      <c r="J28" s="97">
        <v>1</v>
      </c>
    </row>
    <row r="29" spans="2:8" ht="22.5" customHeight="1">
      <c r="B29" s="73" t="s">
        <v>118</v>
      </c>
      <c r="C29" s="28" t="s">
        <v>17</v>
      </c>
      <c r="D29" s="17"/>
      <c r="E29" s="24"/>
      <c r="F29" s="24"/>
      <c r="G29" s="25"/>
      <c r="H29" s="26"/>
    </row>
    <row r="30" spans="2:8" ht="13.5" customHeight="1">
      <c r="B30" s="27">
        <v>1</v>
      </c>
      <c r="C30" s="75" t="s">
        <v>119</v>
      </c>
      <c r="D30" s="79" t="s">
        <v>80</v>
      </c>
      <c r="E30" s="83">
        <v>2870</v>
      </c>
      <c r="F30" s="83">
        <v>1</v>
      </c>
      <c r="G30" s="118">
        <v>1.72</v>
      </c>
      <c r="H30" s="24">
        <f>E30*F30*G30</f>
        <v>4936.4</v>
      </c>
    </row>
    <row r="31" spans="2:8" ht="14.25" customHeight="1">
      <c r="B31" s="27">
        <v>2</v>
      </c>
      <c r="C31" s="75" t="s">
        <v>120</v>
      </c>
      <c r="D31" s="80" t="s">
        <v>80</v>
      </c>
      <c r="E31" s="83">
        <v>2870</v>
      </c>
      <c r="F31" s="83">
        <v>28</v>
      </c>
      <c r="G31" s="118">
        <v>0.14</v>
      </c>
      <c r="H31" s="24">
        <f aca="true" t="shared" si="1" ref="H31:H52">E31*F31*G31</f>
        <v>11250.400000000001</v>
      </c>
    </row>
    <row r="32" spans="2:8" ht="12" customHeight="1">
      <c r="B32" s="27">
        <v>3</v>
      </c>
      <c r="C32" s="75" t="s">
        <v>121</v>
      </c>
      <c r="D32" s="80" t="s">
        <v>80</v>
      </c>
      <c r="E32" s="83">
        <v>2870</v>
      </c>
      <c r="F32" s="83">
        <v>10</v>
      </c>
      <c r="G32" s="118">
        <v>0.69</v>
      </c>
      <c r="H32" s="24">
        <f t="shared" si="1"/>
        <v>19803</v>
      </c>
    </row>
    <row r="33" spans="2:8" ht="12" customHeight="1">
      <c r="B33" s="27">
        <v>4</v>
      </c>
      <c r="C33" s="75" t="s">
        <v>206</v>
      </c>
      <c r="D33" s="80" t="s">
        <v>80</v>
      </c>
      <c r="E33" s="83">
        <v>3202</v>
      </c>
      <c r="F33" s="83">
        <v>12</v>
      </c>
      <c r="G33" s="118">
        <v>0.69</v>
      </c>
      <c r="H33" s="24">
        <f t="shared" si="1"/>
        <v>26512.559999999998</v>
      </c>
    </row>
    <row r="34" spans="2:8" ht="13.5" customHeight="1">
      <c r="B34" s="27">
        <v>5</v>
      </c>
      <c r="C34" s="75" t="s">
        <v>122</v>
      </c>
      <c r="D34" s="80" t="s">
        <v>123</v>
      </c>
      <c r="E34" s="83">
        <v>13</v>
      </c>
      <c r="F34" s="83">
        <v>245</v>
      </c>
      <c r="G34" s="118">
        <v>3.28</v>
      </c>
      <c r="H34" s="24">
        <f t="shared" si="1"/>
        <v>10446.8</v>
      </c>
    </row>
    <row r="35" spans="2:8" ht="13.5" customHeight="1">
      <c r="B35" s="27">
        <v>6</v>
      </c>
      <c r="C35" s="75" t="s">
        <v>124</v>
      </c>
      <c r="D35" s="80" t="s">
        <v>80</v>
      </c>
      <c r="E35" s="83">
        <v>9350</v>
      </c>
      <c r="F35" s="83">
        <v>1</v>
      </c>
      <c r="G35" s="118">
        <v>1.2</v>
      </c>
      <c r="H35" s="24">
        <f t="shared" si="1"/>
        <v>11220</v>
      </c>
    </row>
    <row r="36" spans="2:8" ht="12.75" customHeight="1">
      <c r="B36" s="27">
        <v>7</v>
      </c>
      <c r="C36" s="75" t="s">
        <v>145</v>
      </c>
      <c r="D36" s="80" t="s">
        <v>80</v>
      </c>
      <c r="E36" s="83">
        <v>9350</v>
      </c>
      <c r="F36" s="83">
        <v>122</v>
      </c>
      <c r="G36" s="118">
        <v>0.06</v>
      </c>
      <c r="H36" s="24">
        <f t="shared" si="1"/>
        <v>68442</v>
      </c>
    </row>
    <row r="37" spans="2:8" ht="12.75" customHeight="1">
      <c r="B37" s="27">
        <v>8</v>
      </c>
      <c r="C37" s="75" t="s">
        <v>125</v>
      </c>
      <c r="D37" s="80" t="s">
        <v>126</v>
      </c>
      <c r="E37" s="83">
        <v>2</v>
      </c>
      <c r="F37" s="83">
        <v>3</v>
      </c>
      <c r="G37" s="118">
        <v>11.29</v>
      </c>
      <c r="H37" s="24">
        <f t="shared" si="1"/>
        <v>67.74</v>
      </c>
    </row>
    <row r="38" spans="2:8" ht="12.75" customHeight="1">
      <c r="B38" s="27">
        <v>9</v>
      </c>
      <c r="C38" s="75" t="s">
        <v>127</v>
      </c>
      <c r="D38" s="80" t="s">
        <v>123</v>
      </c>
      <c r="E38" s="83">
        <v>56</v>
      </c>
      <c r="F38" s="83">
        <v>1</v>
      </c>
      <c r="G38" s="118">
        <v>2.37</v>
      </c>
      <c r="H38" s="24">
        <f t="shared" si="1"/>
        <v>132.72</v>
      </c>
    </row>
    <row r="39" spans="2:8" ht="12.75" customHeight="1">
      <c r="B39" s="27">
        <v>10</v>
      </c>
      <c r="C39" s="75" t="s">
        <v>128</v>
      </c>
      <c r="D39" s="80" t="s">
        <v>80</v>
      </c>
      <c r="E39" s="83">
        <v>3808</v>
      </c>
      <c r="F39" s="83">
        <v>122</v>
      </c>
      <c r="G39" s="118">
        <v>0.14</v>
      </c>
      <c r="H39" s="24">
        <f t="shared" si="1"/>
        <v>65040.64000000001</v>
      </c>
    </row>
    <row r="40" spans="2:8" ht="12" customHeight="1">
      <c r="B40" s="27">
        <v>11</v>
      </c>
      <c r="C40" s="75" t="s">
        <v>129</v>
      </c>
      <c r="D40" s="80" t="s">
        <v>80</v>
      </c>
      <c r="E40" s="83">
        <v>30</v>
      </c>
      <c r="F40" s="83">
        <v>28</v>
      </c>
      <c r="G40" s="118">
        <v>0.14</v>
      </c>
      <c r="H40" s="24">
        <f t="shared" si="1"/>
        <v>117.60000000000001</v>
      </c>
    </row>
    <row r="41" spans="2:8" ht="12" customHeight="1">
      <c r="B41" s="27">
        <v>12</v>
      </c>
      <c r="C41" s="75" t="s">
        <v>130</v>
      </c>
      <c r="D41" s="80" t="s">
        <v>80</v>
      </c>
      <c r="E41" s="83">
        <v>3202</v>
      </c>
      <c r="F41" s="83">
        <v>25</v>
      </c>
      <c r="G41" s="118">
        <v>0.69</v>
      </c>
      <c r="H41" s="24">
        <f t="shared" si="1"/>
        <v>55234.49999999999</v>
      </c>
    </row>
    <row r="42" spans="2:8" ht="12" customHeight="1">
      <c r="B42" s="27">
        <v>13</v>
      </c>
      <c r="C42" s="75" t="s">
        <v>131</v>
      </c>
      <c r="D42" s="80" t="s">
        <v>126</v>
      </c>
      <c r="E42" s="83">
        <v>8</v>
      </c>
      <c r="F42" s="83">
        <v>36</v>
      </c>
      <c r="G42" s="118">
        <v>11.29</v>
      </c>
      <c r="H42" s="24">
        <f t="shared" si="1"/>
        <v>3251.5199999999995</v>
      </c>
    </row>
    <row r="43" spans="2:8" ht="12" customHeight="1">
      <c r="B43" s="27">
        <v>14</v>
      </c>
      <c r="C43" s="75" t="s">
        <v>132</v>
      </c>
      <c r="D43" s="80" t="s">
        <v>80</v>
      </c>
      <c r="E43" s="83">
        <v>3202</v>
      </c>
      <c r="F43" s="83">
        <v>36</v>
      </c>
      <c r="G43" s="118">
        <v>0.15</v>
      </c>
      <c r="H43" s="24">
        <f t="shared" si="1"/>
        <v>17290.8</v>
      </c>
    </row>
    <row r="44" spans="2:8" ht="12" customHeight="1">
      <c r="B44" s="27">
        <v>15</v>
      </c>
      <c r="C44" s="75" t="s">
        <v>133</v>
      </c>
      <c r="D44" s="80" t="s">
        <v>80</v>
      </c>
      <c r="E44" s="83">
        <v>30</v>
      </c>
      <c r="F44" s="83">
        <v>5</v>
      </c>
      <c r="G44" s="118">
        <v>2.02</v>
      </c>
      <c r="H44" s="24">
        <f t="shared" si="1"/>
        <v>303</v>
      </c>
    </row>
    <row r="45" spans="2:8" ht="12" customHeight="1">
      <c r="B45" s="27">
        <v>16</v>
      </c>
      <c r="C45" s="75" t="s">
        <v>134</v>
      </c>
      <c r="D45" s="80" t="s">
        <v>80</v>
      </c>
      <c r="E45" s="83">
        <v>326</v>
      </c>
      <c r="F45" s="83">
        <v>2</v>
      </c>
      <c r="G45" s="118">
        <v>4.8</v>
      </c>
      <c r="H45" s="24">
        <f t="shared" si="1"/>
        <v>3129.6</v>
      </c>
    </row>
    <row r="46" spans="2:8" ht="12" customHeight="1">
      <c r="B46" s="27">
        <v>17</v>
      </c>
      <c r="C46" s="75" t="s">
        <v>135</v>
      </c>
      <c r="D46" s="80" t="s">
        <v>80</v>
      </c>
      <c r="E46" s="83">
        <v>9317</v>
      </c>
      <c r="F46" s="83">
        <v>72</v>
      </c>
      <c r="G46" s="118">
        <v>0.06</v>
      </c>
      <c r="H46" s="24">
        <f t="shared" si="1"/>
        <v>40249.439999999995</v>
      </c>
    </row>
    <row r="47" spans="2:8" ht="23.25" customHeight="1">
      <c r="B47" s="27">
        <v>18</v>
      </c>
      <c r="C47" s="76" t="s">
        <v>136</v>
      </c>
      <c r="D47" s="81" t="s">
        <v>126</v>
      </c>
      <c r="E47" s="83">
        <v>8</v>
      </c>
      <c r="F47" s="83">
        <v>1</v>
      </c>
      <c r="G47" s="119">
        <v>11.29</v>
      </c>
      <c r="H47" s="24">
        <f t="shared" si="1"/>
        <v>90.32</v>
      </c>
    </row>
    <row r="48" spans="2:8" ht="12.75" customHeight="1">
      <c r="B48" s="27">
        <v>19</v>
      </c>
      <c r="C48" s="77" t="s">
        <v>140</v>
      </c>
      <c r="D48" s="49" t="s">
        <v>141</v>
      </c>
      <c r="E48" s="83">
        <v>122.83</v>
      </c>
      <c r="F48" s="83">
        <v>3</v>
      </c>
      <c r="G48" s="120">
        <v>27.3</v>
      </c>
      <c r="H48" s="24">
        <f t="shared" si="1"/>
        <v>10059.777</v>
      </c>
    </row>
    <row r="49" spans="2:8" ht="12" customHeight="1">
      <c r="B49" s="27">
        <v>20</v>
      </c>
      <c r="C49" s="77" t="s">
        <v>137</v>
      </c>
      <c r="D49" s="49" t="s">
        <v>31</v>
      </c>
      <c r="E49" s="128">
        <v>4.044</v>
      </c>
      <c r="F49" s="83">
        <v>2</v>
      </c>
      <c r="G49" s="93">
        <v>666.64</v>
      </c>
      <c r="H49" s="24">
        <f t="shared" si="1"/>
        <v>5391.78432</v>
      </c>
    </row>
    <row r="50" spans="2:8" ht="12" customHeight="1">
      <c r="B50" s="27">
        <v>21</v>
      </c>
      <c r="C50" s="77" t="s">
        <v>138</v>
      </c>
      <c r="D50" s="49" t="s">
        <v>31</v>
      </c>
      <c r="E50" s="128">
        <v>4.044</v>
      </c>
      <c r="F50" s="83">
        <v>6</v>
      </c>
      <c r="G50" s="93">
        <v>506.11</v>
      </c>
      <c r="H50" s="24">
        <f t="shared" si="1"/>
        <v>12280.253039999998</v>
      </c>
    </row>
    <row r="51" spans="2:8" ht="24" customHeight="1">
      <c r="B51" s="27">
        <v>22</v>
      </c>
      <c r="C51" s="77" t="s">
        <v>139</v>
      </c>
      <c r="D51" s="49" t="s">
        <v>31</v>
      </c>
      <c r="E51" s="128">
        <v>4.044</v>
      </c>
      <c r="F51" s="83">
        <v>5</v>
      </c>
      <c r="G51" s="93">
        <v>789.32</v>
      </c>
      <c r="H51" s="24">
        <f t="shared" si="1"/>
        <v>15960.0504</v>
      </c>
    </row>
    <row r="52" spans="2:8" ht="12" customHeight="1">
      <c r="B52" s="27">
        <v>23</v>
      </c>
      <c r="C52" s="78" t="s">
        <v>142</v>
      </c>
      <c r="D52" s="49" t="s">
        <v>66</v>
      </c>
      <c r="E52" s="83">
        <v>24</v>
      </c>
      <c r="F52" s="83">
        <v>1</v>
      </c>
      <c r="G52" s="120">
        <v>208.49</v>
      </c>
      <c r="H52" s="24">
        <f t="shared" si="1"/>
        <v>5003.76</v>
      </c>
    </row>
    <row r="53" spans="2:8" ht="12.75" customHeight="1">
      <c r="B53" s="27"/>
      <c r="C53" s="69" t="s">
        <v>200</v>
      </c>
      <c r="D53" s="49" t="s">
        <v>104</v>
      </c>
      <c r="E53" s="24"/>
      <c r="F53" s="24"/>
      <c r="G53" s="82"/>
      <c r="H53" s="24">
        <f>SUM(H30:H52)</f>
        <v>386214.66475999996</v>
      </c>
    </row>
    <row r="54" spans="2:8" ht="12" customHeight="1">
      <c r="B54" s="27"/>
      <c r="C54" s="69" t="s">
        <v>198</v>
      </c>
      <c r="D54" s="49"/>
      <c r="E54" s="24"/>
      <c r="F54" s="24"/>
      <c r="G54" s="82"/>
      <c r="H54" s="26">
        <f>H53*1.18</f>
        <v>455733.3044167999</v>
      </c>
    </row>
    <row r="55" spans="2:10" ht="12" customHeight="1">
      <c r="B55" s="29"/>
      <c r="C55" s="69" t="s">
        <v>199</v>
      </c>
      <c r="D55" s="17" t="s">
        <v>11</v>
      </c>
      <c r="E55" s="24"/>
      <c r="F55" s="24"/>
      <c r="G55" s="82"/>
      <c r="H55" s="26">
        <f>H54/D5/12</f>
        <v>0.6269276988204661</v>
      </c>
      <c r="I55" s="5">
        <v>0.78</v>
      </c>
      <c r="J55" s="5">
        <f>H55/I55</f>
        <v>0.8037534600262385</v>
      </c>
    </row>
    <row r="56" spans="2:10" ht="12" customHeight="1">
      <c r="B56" s="74" t="s">
        <v>143</v>
      </c>
      <c r="C56" s="28" t="s">
        <v>19</v>
      </c>
      <c r="D56" s="17" t="s">
        <v>197</v>
      </c>
      <c r="E56" s="111">
        <v>17823</v>
      </c>
      <c r="F56" s="24"/>
      <c r="G56" s="86">
        <v>0.68</v>
      </c>
      <c r="H56" s="26">
        <f>G56*E56*12</f>
        <v>145435.68000000002</v>
      </c>
      <c r="I56" s="5">
        <v>0.19</v>
      </c>
      <c r="J56" s="5">
        <v>1</v>
      </c>
    </row>
    <row r="57" spans="2:8" ht="12">
      <c r="B57" s="20"/>
      <c r="C57" s="31"/>
      <c r="D57" s="17" t="s">
        <v>11</v>
      </c>
      <c r="E57" s="24"/>
      <c r="F57" s="24"/>
      <c r="G57" s="17"/>
      <c r="H57" s="32">
        <f>H56/D5/12</f>
        <v>0.20006801193840631</v>
      </c>
    </row>
    <row r="58" spans="2:8" ht="12">
      <c r="B58" s="20" t="s">
        <v>144</v>
      </c>
      <c r="C58" s="33" t="s">
        <v>24</v>
      </c>
      <c r="D58" s="25"/>
      <c r="E58" s="34" t="s">
        <v>193</v>
      </c>
      <c r="F58" s="34"/>
      <c r="G58" s="17"/>
      <c r="H58" s="18"/>
    </row>
    <row r="59" spans="2:8" ht="12">
      <c r="B59" s="20" t="s">
        <v>187</v>
      </c>
      <c r="C59" s="107" t="s">
        <v>25</v>
      </c>
      <c r="D59" s="35"/>
      <c r="E59" s="34"/>
      <c r="F59" s="34"/>
      <c r="G59" s="17"/>
      <c r="H59" s="18"/>
    </row>
    <row r="60" spans="2:8" ht="12.75">
      <c r="B60" s="36">
        <v>1</v>
      </c>
      <c r="C60" s="37" t="s">
        <v>26</v>
      </c>
      <c r="D60" s="64" t="s">
        <v>27</v>
      </c>
      <c r="E60" s="130">
        <v>1400</v>
      </c>
      <c r="F60" s="129"/>
      <c r="G60" s="87">
        <v>23.74</v>
      </c>
      <c r="H60" s="65">
        <f>E60*G60</f>
        <v>33236</v>
      </c>
    </row>
    <row r="61" spans="2:8" ht="12.75">
      <c r="B61" s="36">
        <v>2</v>
      </c>
      <c r="C61" s="37" t="s">
        <v>28</v>
      </c>
      <c r="D61" s="64" t="s">
        <v>27</v>
      </c>
      <c r="E61" s="130">
        <v>394</v>
      </c>
      <c r="F61" s="129"/>
      <c r="G61" s="87">
        <v>62.95</v>
      </c>
      <c r="H61" s="65">
        <f aca="true" t="shared" si="2" ref="H61:H74">E61*G61</f>
        <v>24802.300000000003</v>
      </c>
    </row>
    <row r="62" spans="2:8" ht="11.25" customHeight="1">
      <c r="B62" s="38">
        <v>3</v>
      </c>
      <c r="C62" s="39" t="s">
        <v>149</v>
      </c>
      <c r="D62" s="64" t="s">
        <v>150</v>
      </c>
      <c r="E62" s="130">
        <v>1414</v>
      </c>
      <c r="F62" s="129"/>
      <c r="G62" s="87">
        <v>12.64</v>
      </c>
      <c r="H62" s="65">
        <f t="shared" si="2"/>
        <v>17872.96</v>
      </c>
    </row>
    <row r="63" spans="2:8" ht="11.25" customHeight="1">
      <c r="B63" s="36">
        <v>4</v>
      </c>
      <c r="C63" s="39" t="s">
        <v>29</v>
      </c>
      <c r="D63" s="64" t="s">
        <v>30</v>
      </c>
      <c r="E63" s="130">
        <v>1414</v>
      </c>
      <c r="F63" s="129"/>
      <c r="G63" s="87">
        <v>12.64</v>
      </c>
      <c r="H63" s="65">
        <f t="shared" si="2"/>
        <v>17872.96</v>
      </c>
    </row>
    <row r="64" spans="2:8" ht="12" customHeight="1">
      <c r="B64" s="36">
        <v>5</v>
      </c>
      <c r="C64" s="37" t="s">
        <v>147</v>
      </c>
      <c r="D64" s="64" t="s">
        <v>31</v>
      </c>
      <c r="E64" s="130">
        <v>17.823</v>
      </c>
      <c r="F64" s="129"/>
      <c r="G64" s="87">
        <v>1264.03</v>
      </c>
      <c r="H64" s="65">
        <f t="shared" si="2"/>
        <v>22528.80669</v>
      </c>
    </row>
    <row r="65" spans="2:8" ht="11.25" customHeight="1">
      <c r="B65" s="38">
        <v>6</v>
      </c>
      <c r="C65" s="40" t="s">
        <v>32</v>
      </c>
      <c r="D65" s="64" t="s">
        <v>33</v>
      </c>
      <c r="E65" s="130">
        <v>4.080000000000001</v>
      </c>
      <c r="F65" s="129"/>
      <c r="G65" s="87">
        <v>1422.03</v>
      </c>
      <c r="H65" s="65">
        <f t="shared" si="2"/>
        <v>5801.882400000001</v>
      </c>
    </row>
    <row r="66" spans="2:8" ht="12.75" customHeight="1">
      <c r="B66" s="36">
        <v>7</v>
      </c>
      <c r="C66" s="37" t="s">
        <v>34</v>
      </c>
      <c r="D66" s="64" t="s">
        <v>35</v>
      </c>
      <c r="E66" s="130">
        <v>38</v>
      </c>
      <c r="F66" s="129"/>
      <c r="G66" s="87">
        <v>15.33</v>
      </c>
      <c r="H66" s="65">
        <f t="shared" si="2"/>
        <v>582.54</v>
      </c>
    </row>
    <row r="67" spans="2:8" ht="12.75">
      <c r="B67" s="36">
        <v>8</v>
      </c>
      <c r="C67" s="37" t="s">
        <v>164</v>
      </c>
      <c r="D67" s="64" t="s">
        <v>36</v>
      </c>
      <c r="E67" s="130">
        <v>0</v>
      </c>
      <c r="F67" s="129"/>
      <c r="G67" s="87"/>
      <c r="H67" s="65">
        <f t="shared" si="2"/>
        <v>0</v>
      </c>
    </row>
    <row r="68" spans="2:8" ht="11.25" customHeight="1">
      <c r="B68" s="36">
        <v>9</v>
      </c>
      <c r="C68" s="37" t="s">
        <v>165</v>
      </c>
      <c r="D68" s="64" t="s">
        <v>37</v>
      </c>
      <c r="E68" s="130">
        <v>0</v>
      </c>
      <c r="F68" s="129"/>
      <c r="G68" s="87"/>
      <c r="H68" s="65">
        <f t="shared" si="2"/>
        <v>0</v>
      </c>
    </row>
    <row r="69" spans="2:8" ht="12.75">
      <c r="B69" s="36">
        <v>10</v>
      </c>
      <c r="C69" s="37" t="s">
        <v>166</v>
      </c>
      <c r="D69" s="64" t="s">
        <v>27</v>
      </c>
      <c r="E69" s="130">
        <v>0</v>
      </c>
      <c r="F69" s="129"/>
      <c r="G69" s="87"/>
      <c r="H69" s="65">
        <f t="shared" si="2"/>
        <v>0</v>
      </c>
    </row>
    <row r="70" spans="2:8" ht="12.75">
      <c r="B70" s="36">
        <v>11</v>
      </c>
      <c r="C70" s="42" t="s">
        <v>39</v>
      </c>
      <c r="D70" s="64" t="s">
        <v>40</v>
      </c>
      <c r="E70" s="130">
        <v>21</v>
      </c>
      <c r="F70" s="129"/>
      <c r="G70" s="88">
        <v>342.87</v>
      </c>
      <c r="H70" s="65">
        <f>E70*G70</f>
        <v>7200.27</v>
      </c>
    </row>
    <row r="71" spans="2:8" ht="12" customHeight="1">
      <c r="B71" s="41">
        <v>12</v>
      </c>
      <c r="C71" s="37" t="s">
        <v>167</v>
      </c>
      <c r="D71" s="64" t="s">
        <v>27</v>
      </c>
      <c r="E71" s="130">
        <v>160.16</v>
      </c>
      <c r="F71" s="129"/>
      <c r="G71" s="87">
        <v>34.6</v>
      </c>
      <c r="H71" s="65">
        <f t="shared" si="2"/>
        <v>5541.536</v>
      </c>
    </row>
    <row r="72" spans="2:8" ht="12" customHeight="1">
      <c r="B72" s="36">
        <v>13</v>
      </c>
      <c r="C72" s="37" t="s">
        <v>168</v>
      </c>
      <c r="D72" s="64" t="s">
        <v>27</v>
      </c>
      <c r="E72" s="130">
        <v>21</v>
      </c>
      <c r="F72" s="129"/>
      <c r="G72" s="87">
        <v>662.03</v>
      </c>
      <c r="H72" s="65">
        <f t="shared" si="2"/>
        <v>13902.63</v>
      </c>
    </row>
    <row r="73" spans="2:8" ht="12" customHeight="1">
      <c r="B73" s="36">
        <v>14</v>
      </c>
      <c r="C73" s="42" t="s">
        <v>169</v>
      </c>
      <c r="D73" s="64" t="s">
        <v>27</v>
      </c>
      <c r="E73" s="130">
        <v>408</v>
      </c>
      <c r="F73" s="129"/>
      <c r="G73" s="87">
        <v>3.79</v>
      </c>
      <c r="H73" s="65">
        <f t="shared" si="2"/>
        <v>1546.32</v>
      </c>
    </row>
    <row r="74" spans="2:8" ht="12" customHeight="1">
      <c r="B74" s="36">
        <v>15</v>
      </c>
      <c r="C74" s="37" t="s">
        <v>170</v>
      </c>
      <c r="D74" s="64" t="s">
        <v>38</v>
      </c>
      <c r="E74" s="130">
        <v>394</v>
      </c>
      <c r="F74" s="129"/>
      <c r="G74" s="87">
        <v>20</v>
      </c>
      <c r="H74" s="65">
        <f t="shared" si="2"/>
        <v>7880</v>
      </c>
    </row>
    <row r="75" spans="2:8" ht="12">
      <c r="B75" s="39"/>
      <c r="C75" s="112" t="s">
        <v>200</v>
      </c>
      <c r="D75" s="64"/>
      <c r="E75" s="67"/>
      <c r="F75" s="67"/>
      <c r="G75" s="99"/>
      <c r="H75" s="66">
        <f>SUM(H60:H74)</f>
        <v>158768.20509</v>
      </c>
    </row>
    <row r="76" spans="2:8" ht="12" customHeight="1">
      <c r="B76" s="39"/>
      <c r="C76" s="112" t="s">
        <v>201</v>
      </c>
      <c r="D76" s="113"/>
      <c r="E76" s="114"/>
      <c r="F76" s="114"/>
      <c r="G76" s="115"/>
      <c r="H76" s="117">
        <f>H75*1.15</f>
        <v>182583.43585349998</v>
      </c>
    </row>
    <row r="77" spans="2:8" ht="12" customHeight="1">
      <c r="B77" s="39"/>
      <c r="C77" s="69" t="s">
        <v>198</v>
      </c>
      <c r="D77" s="55"/>
      <c r="E77" s="55"/>
      <c r="F77" s="55"/>
      <c r="G77" s="116"/>
      <c r="H77" s="57">
        <f>H76*1.18</f>
        <v>215448.45430712996</v>
      </c>
    </row>
    <row r="78" spans="2:8" ht="12" customHeight="1">
      <c r="B78" s="39"/>
      <c r="C78" s="69" t="s">
        <v>199</v>
      </c>
      <c r="D78" s="16" t="s">
        <v>11</v>
      </c>
      <c r="E78" s="45"/>
      <c r="F78" s="45"/>
      <c r="G78" s="45"/>
      <c r="H78" s="32">
        <f>H77/D5/12</f>
        <v>0.2963808050983779</v>
      </c>
    </row>
    <row r="79" spans="2:19" ht="12.75" customHeight="1">
      <c r="B79" s="20" t="s">
        <v>188</v>
      </c>
      <c r="C79" s="126" t="s">
        <v>41</v>
      </c>
      <c r="D79" s="11"/>
      <c r="E79" s="34" t="s">
        <v>193</v>
      </c>
      <c r="F79" s="18"/>
      <c r="G79" s="100"/>
      <c r="H79" s="18"/>
      <c r="I79" s="5">
        <v>6</v>
      </c>
      <c r="J79" s="5" t="s">
        <v>174</v>
      </c>
      <c r="K79" s="5" t="s">
        <v>175</v>
      </c>
      <c r="L79" s="5">
        <v>8</v>
      </c>
      <c r="M79" s="5" t="s">
        <v>176</v>
      </c>
      <c r="N79" s="5" t="s">
        <v>177</v>
      </c>
      <c r="O79" s="5">
        <v>10</v>
      </c>
      <c r="P79" s="5" t="s">
        <v>178</v>
      </c>
      <c r="Q79" s="5" t="s">
        <v>179</v>
      </c>
      <c r="R79" s="5">
        <v>9</v>
      </c>
      <c r="S79" s="104">
        <v>40552</v>
      </c>
    </row>
    <row r="80" spans="2:19" ht="36">
      <c r="B80" s="39">
        <v>1</v>
      </c>
      <c r="C80" s="46" t="s">
        <v>42</v>
      </c>
      <c r="D80" s="123" t="s">
        <v>43</v>
      </c>
      <c r="E80" s="89">
        <f>I80+J80+K80+L80+M80+N80+O80+P80+Q80+R80+S80</f>
        <v>332.113</v>
      </c>
      <c r="F80" s="105"/>
      <c r="G80" s="89">
        <v>632.01</v>
      </c>
      <c r="H80" s="103">
        <f>E80*G80</f>
        <v>209898.73713</v>
      </c>
      <c r="I80" s="5">
        <v>58.287</v>
      </c>
      <c r="J80" s="5">
        <v>12.525</v>
      </c>
      <c r="K80" s="5">
        <v>14.5</v>
      </c>
      <c r="L80" s="5">
        <v>57.5</v>
      </c>
      <c r="M80" s="5">
        <v>14.28</v>
      </c>
      <c r="N80" s="5">
        <v>14.292</v>
      </c>
      <c r="O80" s="5">
        <v>57.5</v>
      </c>
      <c r="P80" s="5">
        <v>14.727</v>
      </c>
      <c r="Q80" s="5">
        <v>10.31</v>
      </c>
      <c r="R80" s="5">
        <v>41.465</v>
      </c>
      <c r="S80" s="5">
        <v>36.727</v>
      </c>
    </row>
    <row r="81" spans="2:19" ht="24">
      <c r="B81" s="39">
        <v>2</v>
      </c>
      <c r="C81" s="46" t="s">
        <v>44</v>
      </c>
      <c r="D81" s="123" t="s">
        <v>45</v>
      </c>
      <c r="E81" s="89">
        <f aca="true" t="shared" si="3" ref="E81:E98">I81+J81+K81+L81+M81+N81+O81+P81+Q81+R81+S81</f>
        <v>49</v>
      </c>
      <c r="F81" s="105"/>
      <c r="G81" s="89">
        <v>237.65</v>
      </c>
      <c r="H81" s="103">
        <f aca="true" t="shared" si="4" ref="H81:H98">E81*G81</f>
        <v>11644.85</v>
      </c>
      <c r="I81" s="5">
        <v>5</v>
      </c>
      <c r="J81" s="5">
        <v>2</v>
      </c>
      <c r="K81" s="5">
        <v>2</v>
      </c>
      <c r="L81" s="5">
        <v>5</v>
      </c>
      <c r="M81" s="5">
        <v>2</v>
      </c>
      <c r="N81" s="5">
        <v>2</v>
      </c>
      <c r="O81" s="5">
        <v>5</v>
      </c>
      <c r="P81" s="5">
        <v>2</v>
      </c>
      <c r="Q81" s="5">
        <v>4</v>
      </c>
      <c r="R81" s="5">
        <v>8</v>
      </c>
      <c r="S81" s="5">
        <v>12</v>
      </c>
    </row>
    <row r="82" spans="2:19" ht="24">
      <c r="B82" s="39">
        <v>3</v>
      </c>
      <c r="C82" s="46" t="s">
        <v>46</v>
      </c>
      <c r="D82" s="123" t="s">
        <v>45</v>
      </c>
      <c r="E82" s="89">
        <f t="shared" si="3"/>
        <v>19</v>
      </c>
      <c r="F82" s="105"/>
      <c r="G82" s="89">
        <v>264.4</v>
      </c>
      <c r="H82" s="103">
        <f t="shared" si="4"/>
        <v>5023.599999999999</v>
      </c>
      <c r="I82" s="5">
        <v>1</v>
      </c>
      <c r="J82" s="5">
        <v>0</v>
      </c>
      <c r="K82" s="5">
        <v>1</v>
      </c>
      <c r="L82" s="5">
        <v>1</v>
      </c>
      <c r="M82" s="5">
        <v>1</v>
      </c>
      <c r="N82" s="5">
        <v>1</v>
      </c>
      <c r="O82" s="5">
        <v>1</v>
      </c>
      <c r="P82" s="5">
        <v>1</v>
      </c>
      <c r="Q82" s="5">
        <v>2</v>
      </c>
      <c r="R82" s="5">
        <v>4</v>
      </c>
      <c r="S82" s="5">
        <v>6</v>
      </c>
    </row>
    <row r="83" spans="2:19" ht="12">
      <c r="B83" s="39">
        <v>4</v>
      </c>
      <c r="C83" s="46" t="s">
        <v>47</v>
      </c>
      <c r="D83" s="123" t="s">
        <v>48</v>
      </c>
      <c r="E83" s="89">
        <f t="shared" si="3"/>
        <v>249</v>
      </c>
      <c r="F83" s="105"/>
      <c r="G83" s="89">
        <v>23.9</v>
      </c>
      <c r="H83" s="103">
        <f t="shared" si="4"/>
        <v>5951.099999999999</v>
      </c>
      <c r="I83" s="44">
        <v>26</v>
      </c>
      <c r="J83" s="5">
        <v>10</v>
      </c>
      <c r="K83" s="5">
        <v>10</v>
      </c>
      <c r="L83" s="5">
        <v>26</v>
      </c>
      <c r="M83" s="5">
        <v>13</v>
      </c>
      <c r="N83" s="5">
        <v>15</v>
      </c>
      <c r="O83" s="5">
        <v>26</v>
      </c>
      <c r="P83" s="5">
        <v>15</v>
      </c>
      <c r="Q83" s="5">
        <v>20</v>
      </c>
      <c r="R83" s="5">
        <v>48</v>
      </c>
      <c r="S83" s="5">
        <v>40</v>
      </c>
    </row>
    <row r="84" spans="2:19" ht="12">
      <c r="B84" s="39">
        <v>5</v>
      </c>
      <c r="C84" s="46" t="s">
        <v>49</v>
      </c>
      <c r="D84" s="123" t="s">
        <v>50</v>
      </c>
      <c r="E84" s="89">
        <f t="shared" si="3"/>
        <v>494</v>
      </c>
      <c r="F84" s="105"/>
      <c r="G84" s="89">
        <v>44.44</v>
      </c>
      <c r="H84" s="103">
        <f t="shared" si="4"/>
        <v>21953.36</v>
      </c>
      <c r="I84" s="5">
        <v>45</v>
      </c>
      <c r="J84" s="5">
        <v>12</v>
      </c>
      <c r="K84" s="5">
        <v>30</v>
      </c>
      <c r="L84" s="5">
        <v>65</v>
      </c>
      <c r="M84" s="5">
        <v>37</v>
      </c>
      <c r="N84" s="5">
        <v>30</v>
      </c>
      <c r="O84" s="5">
        <v>52</v>
      </c>
      <c r="P84" s="5">
        <v>38</v>
      </c>
      <c r="Q84" s="5">
        <v>35</v>
      </c>
      <c r="R84" s="5">
        <v>75</v>
      </c>
      <c r="S84" s="5">
        <v>75</v>
      </c>
    </row>
    <row r="85" spans="2:19" ht="12" customHeight="1">
      <c r="B85" s="39">
        <v>6</v>
      </c>
      <c r="C85" s="46" t="s">
        <v>51</v>
      </c>
      <c r="D85" s="123" t="s">
        <v>52</v>
      </c>
      <c r="E85" s="89">
        <f t="shared" si="3"/>
        <v>11</v>
      </c>
      <c r="F85" s="105"/>
      <c r="G85" s="89">
        <v>222.42</v>
      </c>
      <c r="H85" s="103">
        <f t="shared" si="4"/>
        <v>2446.62</v>
      </c>
      <c r="I85" s="5">
        <v>1</v>
      </c>
      <c r="J85" s="5">
        <v>1</v>
      </c>
      <c r="K85" s="5">
        <v>1</v>
      </c>
      <c r="L85" s="5">
        <v>1</v>
      </c>
      <c r="M85" s="5">
        <v>1</v>
      </c>
      <c r="N85" s="5">
        <v>1</v>
      </c>
      <c r="O85" s="5">
        <v>1</v>
      </c>
      <c r="P85" s="5">
        <v>1</v>
      </c>
      <c r="Q85" s="5">
        <v>1</v>
      </c>
      <c r="R85" s="5">
        <v>1</v>
      </c>
      <c r="S85" s="5">
        <v>1</v>
      </c>
    </row>
    <row r="86" spans="2:19" ht="12" customHeight="1">
      <c r="B86" s="39">
        <v>7</v>
      </c>
      <c r="C86" s="46" t="s">
        <v>53</v>
      </c>
      <c r="D86" s="123" t="s">
        <v>54</v>
      </c>
      <c r="E86" s="89">
        <f t="shared" si="3"/>
        <v>123</v>
      </c>
      <c r="F86" s="105"/>
      <c r="G86" s="89">
        <v>152.63</v>
      </c>
      <c r="H86" s="103">
        <f t="shared" si="4"/>
        <v>18773.489999999998</v>
      </c>
      <c r="I86" s="5">
        <v>12</v>
      </c>
      <c r="J86" s="5">
        <v>2</v>
      </c>
      <c r="K86" s="5">
        <v>3</v>
      </c>
      <c r="L86" s="5">
        <v>12</v>
      </c>
      <c r="M86" s="5">
        <v>3</v>
      </c>
      <c r="N86" s="5">
        <v>3</v>
      </c>
      <c r="O86" s="5">
        <v>12</v>
      </c>
      <c r="P86" s="5">
        <v>3</v>
      </c>
      <c r="Q86" s="5">
        <v>3</v>
      </c>
      <c r="R86" s="5">
        <v>35</v>
      </c>
      <c r="S86" s="5">
        <v>35</v>
      </c>
    </row>
    <row r="87" spans="2:19" ht="12.75" customHeight="1">
      <c r="B87" s="39">
        <v>8</v>
      </c>
      <c r="C87" s="46" t="s">
        <v>55</v>
      </c>
      <c r="D87" s="123" t="s">
        <v>48</v>
      </c>
      <c r="E87" s="89">
        <f t="shared" si="3"/>
        <v>97</v>
      </c>
      <c r="F87" s="105"/>
      <c r="G87" s="89">
        <v>116.62</v>
      </c>
      <c r="H87" s="103">
        <f t="shared" si="4"/>
        <v>11312.140000000001</v>
      </c>
      <c r="I87" s="5">
        <v>12</v>
      </c>
      <c r="J87" s="5">
        <v>1</v>
      </c>
      <c r="K87" s="5">
        <v>2</v>
      </c>
      <c r="L87" s="5">
        <v>12</v>
      </c>
      <c r="M87" s="5">
        <v>2</v>
      </c>
      <c r="N87" s="5">
        <v>2</v>
      </c>
      <c r="O87" s="5">
        <v>12</v>
      </c>
      <c r="P87" s="5">
        <v>2</v>
      </c>
      <c r="Q87" s="5">
        <v>2</v>
      </c>
      <c r="R87" s="5">
        <v>25</v>
      </c>
      <c r="S87" s="5">
        <v>25</v>
      </c>
    </row>
    <row r="88" spans="2:19" ht="13.5" customHeight="1">
      <c r="B88" s="39">
        <v>9</v>
      </c>
      <c r="C88" s="46" t="s">
        <v>56</v>
      </c>
      <c r="D88" s="123" t="s">
        <v>48</v>
      </c>
      <c r="E88" s="89">
        <f t="shared" si="3"/>
        <v>16</v>
      </c>
      <c r="F88" s="105"/>
      <c r="G88" s="89">
        <v>119.06</v>
      </c>
      <c r="H88" s="103">
        <f t="shared" si="4"/>
        <v>1904.96</v>
      </c>
      <c r="I88" s="5">
        <v>2</v>
      </c>
      <c r="J88" s="5">
        <v>1</v>
      </c>
      <c r="K88" s="5">
        <v>1</v>
      </c>
      <c r="L88" s="5">
        <v>2</v>
      </c>
      <c r="M88" s="5">
        <v>1</v>
      </c>
      <c r="N88" s="5">
        <v>1</v>
      </c>
      <c r="O88" s="5">
        <v>2</v>
      </c>
      <c r="P88" s="5">
        <v>1</v>
      </c>
      <c r="Q88" s="5">
        <v>1</v>
      </c>
      <c r="R88" s="5">
        <v>2</v>
      </c>
      <c r="S88" s="5">
        <v>2</v>
      </c>
    </row>
    <row r="89" spans="2:19" ht="11.25" customHeight="1">
      <c r="B89" s="39">
        <v>10</v>
      </c>
      <c r="C89" s="46" t="s">
        <v>57</v>
      </c>
      <c r="D89" s="123" t="s">
        <v>58</v>
      </c>
      <c r="E89" s="89">
        <f t="shared" si="3"/>
        <v>148</v>
      </c>
      <c r="F89" s="105"/>
      <c r="G89" s="89">
        <v>91.64</v>
      </c>
      <c r="H89" s="103">
        <f t="shared" si="4"/>
        <v>13562.72</v>
      </c>
      <c r="I89" s="5">
        <v>24</v>
      </c>
      <c r="J89" s="5">
        <v>6</v>
      </c>
      <c r="K89" s="5">
        <v>4</v>
      </c>
      <c r="L89" s="5">
        <v>24</v>
      </c>
      <c r="M89" s="5">
        <v>6</v>
      </c>
      <c r="N89" s="5">
        <v>2</v>
      </c>
      <c r="O89" s="5">
        <v>24</v>
      </c>
      <c r="P89" s="5">
        <v>6</v>
      </c>
      <c r="Q89" s="5">
        <v>4</v>
      </c>
      <c r="R89" s="5">
        <v>24</v>
      </c>
      <c r="S89" s="5">
        <v>24</v>
      </c>
    </row>
    <row r="90" spans="2:19" ht="12" customHeight="1">
      <c r="B90" s="39">
        <v>11</v>
      </c>
      <c r="C90" s="46" t="s">
        <v>59</v>
      </c>
      <c r="D90" s="123" t="s">
        <v>60</v>
      </c>
      <c r="E90" s="89">
        <f t="shared" si="3"/>
        <v>180</v>
      </c>
      <c r="F90" s="105"/>
      <c r="G90" s="89">
        <v>148.11</v>
      </c>
      <c r="H90" s="103">
        <f t="shared" si="4"/>
        <v>26659.800000000003</v>
      </c>
      <c r="I90" s="5">
        <v>28</v>
      </c>
      <c r="J90" s="5">
        <v>4</v>
      </c>
      <c r="K90" s="5">
        <v>10</v>
      </c>
      <c r="L90" s="5">
        <v>28</v>
      </c>
      <c r="M90" s="5">
        <v>4</v>
      </c>
      <c r="N90" s="5">
        <v>4</v>
      </c>
      <c r="O90" s="5">
        <v>28</v>
      </c>
      <c r="P90" s="5">
        <v>4</v>
      </c>
      <c r="Q90" s="5">
        <v>10</v>
      </c>
      <c r="R90" s="5">
        <v>30</v>
      </c>
      <c r="S90" s="5">
        <v>30</v>
      </c>
    </row>
    <row r="91" spans="2:19" ht="12" customHeight="1">
      <c r="B91" s="39">
        <v>12</v>
      </c>
      <c r="C91" s="46" t="s">
        <v>61</v>
      </c>
      <c r="D91" s="123" t="s">
        <v>58</v>
      </c>
      <c r="E91" s="89">
        <f t="shared" si="3"/>
        <v>30</v>
      </c>
      <c r="F91" s="105"/>
      <c r="G91" s="89">
        <v>260.47</v>
      </c>
      <c r="H91" s="103">
        <f t="shared" si="4"/>
        <v>7814.1</v>
      </c>
      <c r="I91" s="5">
        <v>6</v>
      </c>
      <c r="J91" s="5">
        <v>0</v>
      </c>
      <c r="K91" s="5">
        <v>0</v>
      </c>
      <c r="L91" s="5">
        <v>6</v>
      </c>
      <c r="M91" s="5">
        <v>0</v>
      </c>
      <c r="N91" s="5">
        <v>0</v>
      </c>
      <c r="O91" s="5">
        <v>6</v>
      </c>
      <c r="P91" s="5">
        <v>0</v>
      </c>
      <c r="Q91" s="5">
        <v>0</v>
      </c>
      <c r="R91" s="5">
        <v>6</v>
      </c>
      <c r="S91" s="5">
        <v>6</v>
      </c>
    </row>
    <row r="92" spans="2:19" ht="22.5" customHeight="1">
      <c r="B92" s="39">
        <v>13</v>
      </c>
      <c r="C92" s="46" t="s">
        <v>171</v>
      </c>
      <c r="D92" s="123" t="s">
        <v>172</v>
      </c>
      <c r="E92" s="131">
        <v>0.0585</v>
      </c>
      <c r="F92" s="105"/>
      <c r="G92" s="89">
        <v>101100.44</v>
      </c>
      <c r="H92" s="103">
        <f t="shared" si="4"/>
        <v>5914.37574</v>
      </c>
      <c r="I92" s="5">
        <v>0.03</v>
      </c>
      <c r="J92" s="5">
        <v>0</v>
      </c>
      <c r="K92" s="5">
        <v>0.001</v>
      </c>
      <c r="L92" s="5">
        <v>0.05</v>
      </c>
      <c r="M92" s="5">
        <v>0</v>
      </c>
      <c r="N92" s="5">
        <v>0.001</v>
      </c>
      <c r="O92" s="5">
        <v>0.045</v>
      </c>
      <c r="P92" s="5">
        <v>0</v>
      </c>
      <c r="Q92" s="5">
        <v>0.001</v>
      </c>
      <c r="R92" s="5">
        <v>0.055</v>
      </c>
      <c r="S92" s="5">
        <v>0.05</v>
      </c>
    </row>
    <row r="93" spans="2:19" ht="12.75" customHeight="1">
      <c r="B93" s="39">
        <v>14</v>
      </c>
      <c r="C93" s="46" t="s">
        <v>63</v>
      </c>
      <c r="D93" s="123" t="s">
        <v>58</v>
      </c>
      <c r="E93" s="89">
        <f t="shared" si="3"/>
        <v>60</v>
      </c>
      <c r="F93" s="105"/>
      <c r="G93" s="89">
        <v>47.4</v>
      </c>
      <c r="H93" s="103">
        <f t="shared" si="4"/>
        <v>2844</v>
      </c>
      <c r="I93" s="5">
        <v>12</v>
      </c>
      <c r="J93" s="5">
        <v>0</v>
      </c>
      <c r="K93" s="5">
        <v>0</v>
      </c>
      <c r="L93" s="5">
        <v>12</v>
      </c>
      <c r="M93" s="5">
        <v>0</v>
      </c>
      <c r="N93" s="5">
        <v>0</v>
      </c>
      <c r="O93" s="5">
        <v>12</v>
      </c>
      <c r="P93" s="5">
        <v>0</v>
      </c>
      <c r="Q93" s="5">
        <v>0</v>
      </c>
      <c r="R93" s="5">
        <v>12</v>
      </c>
      <c r="S93" s="5">
        <v>12</v>
      </c>
    </row>
    <row r="94" spans="2:19" ht="12">
      <c r="B94" s="39">
        <v>15</v>
      </c>
      <c r="C94" s="46" t="s">
        <v>64</v>
      </c>
      <c r="D94" s="123" t="s">
        <v>62</v>
      </c>
      <c r="E94" s="89">
        <f t="shared" si="3"/>
        <v>917</v>
      </c>
      <c r="F94" s="105"/>
      <c r="G94" s="89">
        <v>43.04</v>
      </c>
      <c r="H94" s="103">
        <f t="shared" si="4"/>
        <v>39467.68</v>
      </c>
      <c r="I94" s="5">
        <v>115</v>
      </c>
      <c r="J94" s="5">
        <v>50</v>
      </c>
      <c r="K94" s="5">
        <v>30</v>
      </c>
      <c r="L94" s="5">
        <v>95</v>
      </c>
      <c r="M94" s="5">
        <v>35</v>
      </c>
      <c r="N94" s="5">
        <v>42</v>
      </c>
      <c r="O94" s="5">
        <v>135</v>
      </c>
      <c r="P94" s="5">
        <v>45</v>
      </c>
      <c r="Q94" s="5">
        <v>75</v>
      </c>
      <c r="R94" s="5">
        <v>145</v>
      </c>
      <c r="S94" s="5">
        <v>150</v>
      </c>
    </row>
    <row r="95" spans="2:19" ht="12">
      <c r="B95" s="39">
        <v>16</v>
      </c>
      <c r="C95" s="46" t="s">
        <v>65</v>
      </c>
      <c r="D95" s="123" t="s">
        <v>58</v>
      </c>
      <c r="E95" s="89">
        <f t="shared" si="3"/>
        <v>5</v>
      </c>
      <c r="F95" s="105"/>
      <c r="G95" s="89">
        <v>80.58</v>
      </c>
      <c r="H95" s="103">
        <f t="shared" si="4"/>
        <v>402.9</v>
      </c>
      <c r="I95" s="5">
        <v>1</v>
      </c>
      <c r="J95" s="5">
        <v>0</v>
      </c>
      <c r="K95" s="5">
        <v>0</v>
      </c>
      <c r="L95" s="5">
        <v>1</v>
      </c>
      <c r="M95" s="5">
        <v>0</v>
      </c>
      <c r="N95" s="5">
        <v>0</v>
      </c>
      <c r="O95" s="5">
        <v>1</v>
      </c>
      <c r="P95" s="5">
        <v>0</v>
      </c>
      <c r="Q95" s="5">
        <v>0</v>
      </c>
      <c r="R95" s="5">
        <v>1</v>
      </c>
      <c r="S95" s="5">
        <v>1</v>
      </c>
    </row>
    <row r="96" spans="2:19" ht="13.5" customHeight="1">
      <c r="B96" s="39">
        <v>17</v>
      </c>
      <c r="C96" s="46" t="s">
        <v>67</v>
      </c>
      <c r="D96" s="123" t="s">
        <v>66</v>
      </c>
      <c r="E96" s="89">
        <f t="shared" si="3"/>
        <v>8.465</v>
      </c>
      <c r="F96" s="105"/>
      <c r="G96" s="89">
        <v>302.02</v>
      </c>
      <c r="H96" s="103">
        <f t="shared" si="4"/>
        <v>2556.5993</v>
      </c>
      <c r="I96" s="5">
        <v>1.4</v>
      </c>
      <c r="J96" s="5">
        <v>0.2</v>
      </c>
      <c r="K96" s="5">
        <v>0.18</v>
      </c>
      <c r="L96" s="5">
        <v>1.4</v>
      </c>
      <c r="M96" s="5">
        <v>0.195</v>
      </c>
      <c r="N96" s="5">
        <v>0.1</v>
      </c>
      <c r="O96" s="5">
        <v>1.74</v>
      </c>
      <c r="P96" s="5">
        <v>0.3</v>
      </c>
      <c r="Q96" s="5">
        <v>0.15</v>
      </c>
      <c r="R96" s="5">
        <v>1.4</v>
      </c>
      <c r="S96" s="5">
        <v>1.4</v>
      </c>
    </row>
    <row r="97" spans="2:19" ht="12" customHeight="1">
      <c r="B97" s="39">
        <v>18</v>
      </c>
      <c r="C97" s="46" t="s">
        <v>146</v>
      </c>
      <c r="D97" s="123" t="s">
        <v>52</v>
      </c>
      <c r="E97" s="89">
        <v>1577</v>
      </c>
      <c r="F97" s="105"/>
      <c r="G97" s="89">
        <v>52.68</v>
      </c>
      <c r="H97" s="103">
        <f t="shared" si="4"/>
        <v>83076.36</v>
      </c>
      <c r="I97" s="5">
        <v>225</v>
      </c>
      <c r="J97" s="5">
        <v>50</v>
      </c>
      <c r="K97" s="5">
        <v>54</v>
      </c>
      <c r="L97" s="5">
        <v>220</v>
      </c>
      <c r="M97" s="5">
        <v>45</v>
      </c>
      <c r="N97" s="5">
        <v>55</v>
      </c>
      <c r="O97" s="5">
        <v>240</v>
      </c>
      <c r="P97" s="5">
        <v>55</v>
      </c>
      <c r="Q97" s="5">
        <v>55</v>
      </c>
      <c r="R97" s="5">
        <v>225</v>
      </c>
      <c r="S97" s="5">
        <v>310</v>
      </c>
    </row>
    <row r="98" spans="2:19" ht="12" customHeight="1">
      <c r="B98" s="39">
        <v>19</v>
      </c>
      <c r="C98" s="46" t="s">
        <v>173</v>
      </c>
      <c r="D98" s="123" t="s">
        <v>62</v>
      </c>
      <c r="E98" s="89">
        <f t="shared" si="3"/>
        <v>1148</v>
      </c>
      <c r="F98" s="105"/>
      <c r="G98" s="89">
        <v>7.12</v>
      </c>
      <c r="H98" s="103">
        <f t="shared" si="4"/>
        <v>8173.76</v>
      </c>
      <c r="I98" s="5">
        <v>210</v>
      </c>
      <c r="J98" s="5">
        <v>45</v>
      </c>
      <c r="K98" s="5">
        <v>45</v>
      </c>
      <c r="L98" s="5">
        <v>173</v>
      </c>
      <c r="M98" s="5">
        <v>40</v>
      </c>
      <c r="N98" s="5">
        <v>45</v>
      </c>
      <c r="O98" s="5">
        <v>180</v>
      </c>
      <c r="P98" s="5">
        <v>25</v>
      </c>
      <c r="Q98" s="5">
        <v>45</v>
      </c>
      <c r="R98" s="5">
        <v>170</v>
      </c>
      <c r="S98" s="5">
        <v>170</v>
      </c>
    </row>
    <row r="99" spans="2:8" ht="12">
      <c r="B99" s="39"/>
      <c r="C99" s="112" t="s">
        <v>200</v>
      </c>
      <c r="D99" s="49"/>
      <c r="E99" s="49"/>
      <c r="F99" s="49"/>
      <c r="G99" s="102"/>
      <c r="H99" s="103">
        <f>SUM(H80:H98)</f>
        <v>479381.15216999996</v>
      </c>
    </row>
    <row r="100" spans="2:8" ht="12.75" customHeight="1">
      <c r="B100" s="39"/>
      <c r="C100" s="112" t="s">
        <v>201</v>
      </c>
      <c r="D100" s="49"/>
      <c r="E100" s="49"/>
      <c r="F100" s="49"/>
      <c r="G100" s="102"/>
      <c r="H100" s="103">
        <f>H99*1.15</f>
        <v>551288.3249954999</v>
      </c>
    </row>
    <row r="101" spans="2:8" ht="12.75" customHeight="1">
      <c r="B101" s="39"/>
      <c r="C101" s="69" t="s">
        <v>198</v>
      </c>
      <c r="D101" s="49"/>
      <c r="E101" s="49"/>
      <c r="F101" s="49"/>
      <c r="G101" s="102"/>
      <c r="H101" s="63">
        <f>H100*1.18</f>
        <v>650520.2234946899</v>
      </c>
    </row>
    <row r="102" spans="2:8" ht="13.5" customHeight="1">
      <c r="B102" s="39"/>
      <c r="C102" s="69" t="s">
        <v>199</v>
      </c>
      <c r="D102" s="16" t="s">
        <v>11</v>
      </c>
      <c r="E102" s="49"/>
      <c r="F102" s="49"/>
      <c r="G102" s="102"/>
      <c r="H102" s="63">
        <f>H101/D5/12</f>
        <v>0.8948855455573924</v>
      </c>
    </row>
    <row r="103" spans="2:8" ht="13.5" customHeight="1">
      <c r="B103" s="20" t="s">
        <v>189</v>
      </c>
      <c r="C103" s="126" t="s">
        <v>68</v>
      </c>
      <c r="D103" s="47"/>
      <c r="E103" s="34" t="s">
        <v>193</v>
      </c>
      <c r="F103" s="48"/>
      <c r="G103" s="101"/>
      <c r="H103" s="49"/>
    </row>
    <row r="104" spans="2:19" ht="12.75" customHeight="1">
      <c r="B104" s="39">
        <v>1</v>
      </c>
      <c r="C104" s="46" t="s">
        <v>69</v>
      </c>
      <c r="D104" s="123" t="s">
        <v>43</v>
      </c>
      <c r="E104" s="89">
        <f aca="true" t="shared" si="5" ref="E104:E114">I104+J104+K104+L104+M104+N104+O104+P104+Q104+R104+S104</f>
        <v>153.01999999999998</v>
      </c>
      <c r="F104" s="105"/>
      <c r="G104" s="89">
        <v>632.01</v>
      </c>
      <c r="H104" s="103">
        <f>E104*G104</f>
        <v>96710.1702</v>
      </c>
      <c r="I104" s="5">
        <v>23.73</v>
      </c>
      <c r="J104" s="5">
        <v>5.095</v>
      </c>
      <c r="K104" s="5">
        <v>5.57</v>
      </c>
      <c r="L104" s="5">
        <v>23.5</v>
      </c>
      <c r="M104" s="5">
        <v>5.485</v>
      </c>
      <c r="N104" s="5">
        <v>5.425</v>
      </c>
      <c r="O104" s="5">
        <v>24.816</v>
      </c>
      <c r="P104" s="5">
        <v>5.523</v>
      </c>
      <c r="Q104" s="5">
        <v>5.57</v>
      </c>
      <c r="R104" s="5">
        <v>23.481</v>
      </c>
      <c r="S104" s="5">
        <v>24.825</v>
      </c>
    </row>
    <row r="105" spans="2:19" ht="12.75" customHeight="1">
      <c r="B105" s="39">
        <v>2</v>
      </c>
      <c r="C105" s="46" t="s">
        <v>70</v>
      </c>
      <c r="D105" s="123" t="s">
        <v>71</v>
      </c>
      <c r="E105" s="89">
        <f t="shared" si="5"/>
        <v>21</v>
      </c>
      <c r="F105" s="105"/>
      <c r="G105" s="89">
        <v>1387.16</v>
      </c>
      <c r="H105" s="103">
        <f aca="true" t="shared" si="6" ref="H105:H114">E105*G105</f>
        <v>29130.36</v>
      </c>
      <c r="I105" s="5">
        <v>3</v>
      </c>
      <c r="J105" s="5">
        <v>1</v>
      </c>
      <c r="K105" s="5">
        <v>1</v>
      </c>
      <c r="L105" s="5">
        <v>3</v>
      </c>
      <c r="M105" s="5">
        <v>1</v>
      </c>
      <c r="N105" s="5">
        <v>1</v>
      </c>
      <c r="O105" s="5">
        <v>3</v>
      </c>
      <c r="P105" s="5">
        <v>1</v>
      </c>
      <c r="Q105" s="5">
        <v>1</v>
      </c>
      <c r="R105" s="5">
        <v>3</v>
      </c>
      <c r="S105" s="5">
        <v>3</v>
      </c>
    </row>
    <row r="106" spans="2:19" ht="12.75" customHeight="1">
      <c r="B106" s="39">
        <v>3</v>
      </c>
      <c r="C106" s="46" t="s">
        <v>72</v>
      </c>
      <c r="D106" s="123" t="s">
        <v>71</v>
      </c>
      <c r="E106" s="89">
        <f t="shared" si="5"/>
        <v>255</v>
      </c>
      <c r="F106" s="105"/>
      <c r="G106" s="89">
        <v>186.44</v>
      </c>
      <c r="H106" s="103">
        <f t="shared" si="6"/>
        <v>47542.2</v>
      </c>
      <c r="I106" s="5">
        <v>45</v>
      </c>
      <c r="J106" s="5">
        <v>4</v>
      </c>
      <c r="K106" s="5">
        <v>4</v>
      </c>
      <c r="L106" s="5">
        <v>45</v>
      </c>
      <c r="M106" s="5">
        <v>4</v>
      </c>
      <c r="N106" s="5">
        <v>4</v>
      </c>
      <c r="O106" s="5">
        <v>45</v>
      </c>
      <c r="P106" s="5">
        <v>7</v>
      </c>
      <c r="Q106" s="5">
        <v>7</v>
      </c>
      <c r="R106" s="5">
        <v>45</v>
      </c>
      <c r="S106" s="5">
        <v>45</v>
      </c>
    </row>
    <row r="107" spans="2:19" ht="12">
      <c r="B107" s="39">
        <v>4</v>
      </c>
      <c r="C107" s="46" t="s">
        <v>73</v>
      </c>
      <c r="D107" s="123" t="s">
        <v>74</v>
      </c>
      <c r="E107" s="89">
        <f t="shared" si="5"/>
        <v>390</v>
      </c>
      <c r="F107" s="105"/>
      <c r="G107" s="89">
        <v>88.48</v>
      </c>
      <c r="H107" s="103">
        <f t="shared" si="6"/>
        <v>34507.200000000004</v>
      </c>
      <c r="I107" s="5">
        <v>65</v>
      </c>
      <c r="J107" s="5">
        <v>10</v>
      </c>
      <c r="K107" s="5">
        <v>10</v>
      </c>
      <c r="L107" s="5">
        <v>65</v>
      </c>
      <c r="M107" s="5">
        <v>10</v>
      </c>
      <c r="N107" s="5">
        <v>10</v>
      </c>
      <c r="O107" s="5">
        <v>70</v>
      </c>
      <c r="P107" s="5">
        <v>10</v>
      </c>
      <c r="Q107" s="5">
        <v>10</v>
      </c>
      <c r="R107" s="5">
        <v>60</v>
      </c>
      <c r="S107" s="5">
        <v>70</v>
      </c>
    </row>
    <row r="108" spans="2:19" ht="11.25" customHeight="1">
      <c r="B108" s="39">
        <v>5</v>
      </c>
      <c r="C108" s="46" t="s">
        <v>75</v>
      </c>
      <c r="D108" s="123" t="s">
        <v>58</v>
      </c>
      <c r="E108" s="89">
        <f t="shared" si="5"/>
        <v>842</v>
      </c>
      <c r="F108" s="105"/>
      <c r="G108" s="89">
        <v>41.17</v>
      </c>
      <c r="H108" s="103">
        <f t="shared" si="6"/>
        <v>34665.14</v>
      </c>
      <c r="I108" s="5">
        <v>100</v>
      </c>
      <c r="J108" s="5">
        <v>55</v>
      </c>
      <c r="K108" s="5">
        <v>50</v>
      </c>
      <c r="L108" s="5">
        <v>100</v>
      </c>
      <c r="M108" s="5">
        <v>50</v>
      </c>
      <c r="N108" s="5">
        <v>55</v>
      </c>
      <c r="O108" s="5">
        <v>100</v>
      </c>
      <c r="P108" s="5">
        <v>55</v>
      </c>
      <c r="Q108" s="5">
        <v>55</v>
      </c>
      <c r="R108" s="5">
        <v>110</v>
      </c>
      <c r="S108" s="5">
        <v>112</v>
      </c>
    </row>
    <row r="109" spans="2:19" ht="12" customHeight="1">
      <c r="B109" s="39">
        <v>6</v>
      </c>
      <c r="C109" s="46" t="s">
        <v>76</v>
      </c>
      <c r="D109" s="123" t="s">
        <v>58</v>
      </c>
      <c r="E109" s="89">
        <f t="shared" si="5"/>
        <v>80</v>
      </c>
      <c r="F109" s="105"/>
      <c r="G109" s="89">
        <v>237.09</v>
      </c>
      <c r="H109" s="103">
        <f t="shared" si="6"/>
        <v>18967.2</v>
      </c>
      <c r="I109" s="5">
        <v>12</v>
      </c>
      <c r="J109" s="5">
        <v>0</v>
      </c>
      <c r="K109" s="5">
        <v>4</v>
      </c>
      <c r="L109" s="5">
        <v>12</v>
      </c>
      <c r="M109" s="5">
        <v>4</v>
      </c>
      <c r="N109" s="5">
        <v>4</v>
      </c>
      <c r="O109" s="5">
        <v>12</v>
      </c>
      <c r="P109" s="5">
        <v>4</v>
      </c>
      <c r="Q109" s="5">
        <v>4</v>
      </c>
      <c r="R109" s="5">
        <v>12</v>
      </c>
      <c r="S109" s="5">
        <v>12</v>
      </c>
    </row>
    <row r="110" spans="2:19" ht="12.75" customHeight="1">
      <c r="B110" s="39">
        <v>7</v>
      </c>
      <c r="C110" s="46" t="s">
        <v>77</v>
      </c>
      <c r="D110" s="123" t="s">
        <v>58</v>
      </c>
      <c r="E110" s="89">
        <f t="shared" si="5"/>
        <v>22</v>
      </c>
      <c r="F110" s="105"/>
      <c r="G110" s="89">
        <v>169.65</v>
      </c>
      <c r="H110" s="103">
        <f t="shared" si="6"/>
        <v>3732.3</v>
      </c>
      <c r="I110" s="5">
        <v>2</v>
      </c>
      <c r="J110" s="5">
        <v>2</v>
      </c>
      <c r="K110" s="5">
        <v>2</v>
      </c>
      <c r="L110" s="5">
        <v>2</v>
      </c>
      <c r="M110" s="5">
        <v>2</v>
      </c>
      <c r="N110" s="5">
        <v>2</v>
      </c>
      <c r="O110" s="5">
        <v>2</v>
      </c>
      <c r="P110" s="5">
        <v>2</v>
      </c>
      <c r="Q110" s="5">
        <v>2</v>
      </c>
      <c r="R110" s="5">
        <v>2</v>
      </c>
      <c r="S110" s="5">
        <v>2</v>
      </c>
    </row>
    <row r="111" spans="2:19" ht="12.75" customHeight="1">
      <c r="B111" s="39">
        <v>8</v>
      </c>
      <c r="C111" s="46" t="s">
        <v>78</v>
      </c>
      <c r="D111" s="123" t="s">
        <v>58</v>
      </c>
      <c r="E111" s="89">
        <f t="shared" si="5"/>
        <v>362</v>
      </c>
      <c r="F111" s="105"/>
      <c r="G111" s="89">
        <v>47.87</v>
      </c>
      <c r="H111" s="103">
        <f t="shared" si="6"/>
        <v>17328.94</v>
      </c>
      <c r="I111" s="5">
        <v>50</v>
      </c>
      <c r="J111" s="5">
        <v>12</v>
      </c>
      <c r="K111" s="5">
        <v>20</v>
      </c>
      <c r="L111" s="5">
        <v>50</v>
      </c>
      <c r="M111" s="5">
        <v>20</v>
      </c>
      <c r="N111" s="5">
        <v>20</v>
      </c>
      <c r="O111" s="5">
        <v>50</v>
      </c>
      <c r="P111" s="5">
        <v>20</v>
      </c>
      <c r="Q111" s="5">
        <v>20</v>
      </c>
      <c r="R111" s="5">
        <v>50</v>
      </c>
      <c r="S111" s="5">
        <v>50</v>
      </c>
    </row>
    <row r="112" spans="2:19" ht="12.75" customHeight="1">
      <c r="B112" s="39">
        <v>9</v>
      </c>
      <c r="C112" s="46" t="s">
        <v>79</v>
      </c>
      <c r="D112" s="123" t="s">
        <v>58</v>
      </c>
      <c r="E112" s="89">
        <f t="shared" si="5"/>
        <v>26</v>
      </c>
      <c r="F112" s="105"/>
      <c r="G112" s="89">
        <v>210.53</v>
      </c>
      <c r="H112" s="103">
        <f t="shared" si="6"/>
        <v>5473.78</v>
      </c>
      <c r="I112" s="5">
        <v>4</v>
      </c>
      <c r="J112" s="5">
        <v>1</v>
      </c>
      <c r="K112" s="5">
        <v>1</v>
      </c>
      <c r="L112" s="5">
        <v>4</v>
      </c>
      <c r="M112" s="5">
        <v>1</v>
      </c>
      <c r="N112" s="5">
        <v>1</v>
      </c>
      <c r="O112" s="5">
        <v>4</v>
      </c>
      <c r="P112" s="5">
        <v>1</v>
      </c>
      <c r="Q112" s="5">
        <v>1</v>
      </c>
      <c r="R112" s="5">
        <v>4</v>
      </c>
      <c r="S112" s="5">
        <v>4</v>
      </c>
    </row>
    <row r="113" spans="2:19" ht="12.75" customHeight="1">
      <c r="B113" s="39">
        <v>10</v>
      </c>
      <c r="C113" s="46" t="s">
        <v>81</v>
      </c>
      <c r="D113" s="123" t="s">
        <v>58</v>
      </c>
      <c r="E113" s="89">
        <f t="shared" si="5"/>
        <v>4</v>
      </c>
      <c r="F113" s="105"/>
      <c r="G113" s="89">
        <v>53.72</v>
      </c>
      <c r="H113" s="103">
        <f t="shared" si="6"/>
        <v>214.88</v>
      </c>
      <c r="I113" s="5">
        <v>2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2</v>
      </c>
      <c r="P113" s="5">
        <v>0</v>
      </c>
      <c r="Q113" s="5">
        <v>0</v>
      </c>
      <c r="R113" s="5">
        <v>0</v>
      </c>
      <c r="S113" s="5">
        <v>0</v>
      </c>
    </row>
    <row r="114" spans="2:19" ht="12">
      <c r="B114" s="39">
        <v>11</v>
      </c>
      <c r="C114" s="46" t="s">
        <v>82</v>
      </c>
      <c r="D114" s="123" t="s">
        <v>66</v>
      </c>
      <c r="E114" s="89">
        <f t="shared" si="5"/>
        <v>88.2</v>
      </c>
      <c r="F114" s="105"/>
      <c r="G114" s="89">
        <v>46</v>
      </c>
      <c r="H114" s="103">
        <f t="shared" si="6"/>
        <v>4057.2000000000003</v>
      </c>
      <c r="I114" s="5">
        <v>12.6</v>
      </c>
      <c r="J114" s="5">
        <v>4.2</v>
      </c>
      <c r="K114" s="5">
        <v>4.2</v>
      </c>
      <c r="L114" s="5">
        <v>12.6</v>
      </c>
      <c r="M114" s="5">
        <v>4.2</v>
      </c>
      <c r="N114" s="5">
        <v>4.2</v>
      </c>
      <c r="O114" s="5">
        <v>12.6</v>
      </c>
      <c r="P114" s="5">
        <v>4.2</v>
      </c>
      <c r="Q114" s="5">
        <v>4.2</v>
      </c>
      <c r="R114" s="5">
        <v>12.6</v>
      </c>
      <c r="S114" s="5">
        <v>12.6</v>
      </c>
    </row>
    <row r="115" spans="2:8" ht="12.75" customHeight="1">
      <c r="B115" s="39">
        <v>12</v>
      </c>
      <c r="C115" s="112" t="s">
        <v>200</v>
      </c>
      <c r="D115" s="49"/>
      <c r="E115" s="49"/>
      <c r="F115" s="49"/>
      <c r="G115" s="102"/>
      <c r="H115" s="103">
        <f>SUM(H104:H114)</f>
        <v>292329.37020000006</v>
      </c>
    </row>
    <row r="116" spans="2:9" ht="12">
      <c r="B116" s="39"/>
      <c r="C116" s="112" t="s">
        <v>201</v>
      </c>
      <c r="D116" s="49"/>
      <c r="E116" s="49"/>
      <c r="F116" s="49"/>
      <c r="G116" s="102"/>
      <c r="H116" s="103">
        <f>H115*1.15</f>
        <v>336178.77573000005</v>
      </c>
      <c r="I116" s="44"/>
    </row>
    <row r="117" spans="2:9" ht="12">
      <c r="B117" s="39"/>
      <c r="C117" s="69" t="s">
        <v>198</v>
      </c>
      <c r="D117" s="49"/>
      <c r="E117" s="49"/>
      <c r="F117" s="49"/>
      <c r="G117" s="102"/>
      <c r="H117" s="63">
        <f>H116*1.18</f>
        <v>396690.95536140003</v>
      </c>
      <c r="I117" s="44"/>
    </row>
    <row r="118" spans="2:8" ht="12">
      <c r="B118" s="39"/>
      <c r="C118" s="69" t="s">
        <v>199</v>
      </c>
      <c r="D118" s="17" t="s">
        <v>11</v>
      </c>
      <c r="E118" s="49"/>
      <c r="F118" s="49"/>
      <c r="G118" s="102"/>
      <c r="H118" s="63">
        <f>H117/D5/12</f>
        <v>0.5457063273132313</v>
      </c>
    </row>
    <row r="119" spans="2:8" ht="24">
      <c r="B119" s="20" t="s">
        <v>190</v>
      </c>
      <c r="C119" s="127" t="s">
        <v>181</v>
      </c>
      <c r="D119" s="25"/>
      <c r="E119" s="34"/>
      <c r="F119" s="49"/>
      <c r="G119" s="102"/>
      <c r="H119" s="63"/>
    </row>
    <row r="120" spans="2:8" ht="24">
      <c r="B120" s="18">
        <v>1</v>
      </c>
      <c r="C120" s="37" t="s">
        <v>182</v>
      </c>
      <c r="D120" s="16" t="s">
        <v>186</v>
      </c>
      <c r="E120" s="108">
        <v>11</v>
      </c>
      <c r="F120" s="108">
        <v>12</v>
      </c>
      <c r="G120" s="108">
        <v>155.38</v>
      </c>
      <c r="H120" s="103">
        <f>E120*G120*F120</f>
        <v>20510.159999999996</v>
      </c>
    </row>
    <row r="121" spans="2:8" ht="12">
      <c r="B121" s="18">
        <v>2</v>
      </c>
      <c r="C121" s="39" t="s">
        <v>183</v>
      </c>
      <c r="D121" s="16" t="s">
        <v>186</v>
      </c>
      <c r="E121" s="108">
        <v>11</v>
      </c>
      <c r="F121" s="108">
        <v>12</v>
      </c>
      <c r="G121" s="108">
        <v>77.69</v>
      </c>
      <c r="H121" s="103">
        <f>E121*G121*F121</f>
        <v>10255.079999999998</v>
      </c>
    </row>
    <row r="122" spans="2:8" ht="12">
      <c r="B122" s="18">
        <v>3</v>
      </c>
      <c r="C122" s="39" t="s">
        <v>184</v>
      </c>
      <c r="D122" s="16" t="s">
        <v>186</v>
      </c>
      <c r="E122" s="108">
        <v>11</v>
      </c>
      <c r="F122" s="108">
        <v>3</v>
      </c>
      <c r="G122" s="108">
        <v>155.38</v>
      </c>
      <c r="H122" s="103">
        <f>E122*G122*F122</f>
        <v>5127.539999999999</v>
      </c>
    </row>
    <row r="123" spans="2:8" ht="12">
      <c r="B123" s="18"/>
      <c r="C123" s="112" t="s">
        <v>200</v>
      </c>
      <c r="D123" s="17"/>
      <c r="E123" s="49"/>
      <c r="F123" s="49"/>
      <c r="G123" s="102"/>
      <c r="H123" s="103">
        <f>H120+H121+H122</f>
        <v>35892.77999999999</v>
      </c>
    </row>
    <row r="124" spans="2:8" ht="12">
      <c r="B124" s="18"/>
      <c r="C124" s="112" t="s">
        <v>201</v>
      </c>
      <c r="D124" s="17"/>
      <c r="E124" s="49"/>
      <c r="F124" s="49"/>
      <c r="G124" s="102"/>
      <c r="H124" s="103">
        <f>H123*1.15</f>
        <v>41276.696999999986</v>
      </c>
    </row>
    <row r="125" spans="2:8" ht="12">
      <c r="B125" s="18"/>
      <c r="C125" s="69" t="s">
        <v>198</v>
      </c>
      <c r="D125" s="17"/>
      <c r="E125" s="49"/>
      <c r="F125" s="49"/>
      <c r="G125" s="102"/>
      <c r="H125" s="63">
        <f>H124*1.18</f>
        <v>48706.50245999998</v>
      </c>
    </row>
    <row r="126" spans="2:8" ht="12">
      <c r="B126" s="39"/>
      <c r="C126" s="69" t="s">
        <v>199</v>
      </c>
      <c r="D126" s="17" t="s">
        <v>185</v>
      </c>
      <c r="E126" s="49"/>
      <c r="F126" s="49"/>
      <c r="G126" s="102"/>
      <c r="H126" s="63">
        <f>H125/D5/12</f>
        <v>0.06700290544689784</v>
      </c>
    </row>
    <row r="127" spans="2:8" ht="12">
      <c r="B127" s="20" t="s">
        <v>191</v>
      </c>
      <c r="C127" s="109" t="s">
        <v>83</v>
      </c>
      <c r="D127" s="107"/>
      <c r="E127" s="34" t="s">
        <v>193</v>
      </c>
      <c r="F127" s="107"/>
      <c r="G127" s="107"/>
      <c r="H127" s="107"/>
    </row>
    <row r="128" spans="2:8" ht="24">
      <c r="B128" s="12">
        <v>1</v>
      </c>
      <c r="C128" s="51" t="s">
        <v>151</v>
      </c>
      <c r="D128" s="124" t="s">
        <v>80</v>
      </c>
      <c r="E128" s="92">
        <v>24</v>
      </c>
      <c r="F128" s="95"/>
      <c r="G128" s="90">
        <v>76.72</v>
      </c>
      <c r="H128" s="50">
        <f>E128*G128</f>
        <v>1841.28</v>
      </c>
    </row>
    <row r="129" spans="2:8" ht="12">
      <c r="B129" s="12">
        <v>2</v>
      </c>
      <c r="C129" s="42" t="s">
        <v>84</v>
      </c>
      <c r="D129" s="124" t="s">
        <v>85</v>
      </c>
      <c r="E129" s="92">
        <v>297</v>
      </c>
      <c r="F129" s="95"/>
      <c r="G129" s="90">
        <v>26.86</v>
      </c>
      <c r="H129" s="50">
        <f aca="true" t="shared" si="7" ref="H129:H149">E129*G129</f>
        <v>7977.42</v>
      </c>
    </row>
    <row r="130" spans="2:8" ht="12">
      <c r="B130" s="12">
        <v>3</v>
      </c>
      <c r="C130" s="42" t="s">
        <v>86</v>
      </c>
      <c r="D130" s="124" t="s">
        <v>87</v>
      </c>
      <c r="E130" s="92">
        <v>290</v>
      </c>
      <c r="F130" s="95"/>
      <c r="G130" s="90">
        <v>26.86</v>
      </c>
      <c r="H130" s="50">
        <f t="shared" si="7"/>
        <v>7789.4</v>
      </c>
    </row>
    <row r="131" spans="2:8" ht="12">
      <c r="B131" s="12">
        <v>4</v>
      </c>
      <c r="C131" s="42" t="s">
        <v>152</v>
      </c>
      <c r="D131" s="124" t="s">
        <v>88</v>
      </c>
      <c r="E131" s="92">
        <v>91</v>
      </c>
      <c r="F131" s="95"/>
      <c r="G131" s="90">
        <v>170.07</v>
      </c>
      <c r="H131" s="50">
        <f t="shared" si="7"/>
        <v>15476.369999999999</v>
      </c>
    </row>
    <row r="132" spans="2:8" ht="21.75" customHeight="1">
      <c r="B132" s="12">
        <v>5</v>
      </c>
      <c r="C132" s="42" t="s">
        <v>153</v>
      </c>
      <c r="D132" s="124" t="s">
        <v>58</v>
      </c>
      <c r="E132" s="92">
        <v>16</v>
      </c>
      <c r="F132" s="95"/>
      <c r="G132" s="90">
        <v>187.76</v>
      </c>
      <c r="H132" s="50">
        <f t="shared" si="7"/>
        <v>3004.16</v>
      </c>
    </row>
    <row r="133" spans="2:8" ht="12.75" customHeight="1">
      <c r="B133" s="12">
        <v>6</v>
      </c>
      <c r="C133" s="42" t="s">
        <v>89</v>
      </c>
      <c r="D133" s="124" t="s">
        <v>58</v>
      </c>
      <c r="E133" s="92">
        <v>0</v>
      </c>
      <c r="F133" s="95"/>
      <c r="G133" s="90">
        <v>79</v>
      </c>
      <c r="H133" s="50">
        <f t="shared" si="7"/>
        <v>0</v>
      </c>
    </row>
    <row r="134" spans="2:8" ht="12" customHeight="1">
      <c r="B134" s="12">
        <v>7</v>
      </c>
      <c r="C134" s="42" t="s">
        <v>154</v>
      </c>
      <c r="D134" s="124" t="s">
        <v>90</v>
      </c>
      <c r="E134" s="92">
        <v>5800</v>
      </c>
      <c r="F134" s="95"/>
      <c r="G134" s="90">
        <v>1.9</v>
      </c>
      <c r="H134" s="50">
        <f t="shared" si="7"/>
        <v>11020</v>
      </c>
    </row>
    <row r="135" spans="2:8" ht="12" customHeight="1">
      <c r="B135" s="12">
        <v>8</v>
      </c>
      <c r="C135" s="51" t="s">
        <v>155</v>
      </c>
      <c r="D135" s="125" t="s">
        <v>58</v>
      </c>
      <c r="E135" s="92">
        <v>1</v>
      </c>
      <c r="F135" s="95"/>
      <c r="G135" s="91">
        <v>56.18</v>
      </c>
      <c r="H135" s="50">
        <f t="shared" si="7"/>
        <v>56.18</v>
      </c>
    </row>
    <row r="136" spans="2:8" ht="12.75" customHeight="1">
      <c r="B136" s="12">
        <v>9</v>
      </c>
      <c r="C136" s="51" t="s">
        <v>156</v>
      </c>
      <c r="D136" s="125" t="s">
        <v>50</v>
      </c>
      <c r="E136" s="92">
        <v>90</v>
      </c>
      <c r="F136" s="95"/>
      <c r="G136" s="91">
        <v>196.93</v>
      </c>
      <c r="H136" s="50">
        <f t="shared" si="7"/>
        <v>17723.7</v>
      </c>
    </row>
    <row r="137" spans="2:8" ht="12">
      <c r="B137" s="52">
        <v>10</v>
      </c>
      <c r="C137" s="51" t="s">
        <v>91</v>
      </c>
      <c r="D137" s="125" t="s">
        <v>90</v>
      </c>
      <c r="E137" s="92">
        <v>910</v>
      </c>
      <c r="F137" s="95"/>
      <c r="G137" s="91">
        <v>12.64</v>
      </c>
      <c r="H137" s="50">
        <f t="shared" si="7"/>
        <v>11502.4</v>
      </c>
    </row>
    <row r="138" spans="2:8" ht="12">
      <c r="B138" s="52">
        <v>11</v>
      </c>
      <c r="C138" s="51" t="s">
        <v>157</v>
      </c>
      <c r="D138" s="125" t="s">
        <v>58</v>
      </c>
      <c r="E138" s="92">
        <v>0</v>
      </c>
      <c r="F138" s="95"/>
      <c r="G138" s="91">
        <v>150.54</v>
      </c>
      <c r="H138" s="50">
        <f t="shared" si="7"/>
        <v>0</v>
      </c>
    </row>
    <row r="139" spans="2:8" ht="14.25" customHeight="1">
      <c r="B139" s="52">
        <v>12</v>
      </c>
      <c r="C139" s="51" t="s">
        <v>158</v>
      </c>
      <c r="D139" s="125" t="s">
        <v>58</v>
      </c>
      <c r="E139" s="92">
        <v>0</v>
      </c>
      <c r="F139" s="95"/>
      <c r="G139" s="91">
        <v>91.06</v>
      </c>
      <c r="H139" s="50">
        <f t="shared" si="7"/>
        <v>0</v>
      </c>
    </row>
    <row r="140" spans="2:8" ht="13.5" customHeight="1">
      <c r="B140" s="52">
        <v>13</v>
      </c>
      <c r="C140" s="51" t="s">
        <v>159</v>
      </c>
      <c r="D140" s="125" t="s">
        <v>58</v>
      </c>
      <c r="E140" s="92">
        <v>84</v>
      </c>
      <c r="F140" s="95"/>
      <c r="G140" s="91">
        <v>75.06</v>
      </c>
      <c r="H140" s="50">
        <f t="shared" si="7"/>
        <v>6305.04</v>
      </c>
    </row>
    <row r="141" spans="2:8" ht="12.75" customHeight="1">
      <c r="B141" s="52">
        <v>14</v>
      </c>
      <c r="C141" s="51" t="s">
        <v>160</v>
      </c>
      <c r="D141" s="125" t="s">
        <v>58</v>
      </c>
      <c r="E141" s="92">
        <v>3</v>
      </c>
      <c r="F141" s="95"/>
      <c r="G141" s="91">
        <v>350.26</v>
      </c>
      <c r="H141" s="50">
        <f t="shared" si="7"/>
        <v>1050.78</v>
      </c>
    </row>
    <row r="142" spans="2:8" ht="12">
      <c r="B142" s="52">
        <v>15</v>
      </c>
      <c r="C142" s="51" t="s">
        <v>161</v>
      </c>
      <c r="D142" s="125" t="s">
        <v>90</v>
      </c>
      <c r="E142" s="92">
        <v>4</v>
      </c>
      <c r="F142" s="95"/>
      <c r="G142" s="91">
        <v>160.04</v>
      </c>
      <c r="H142" s="50">
        <f t="shared" si="7"/>
        <v>640.16</v>
      </c>
    </row>
    <row r="143" spans="2:8" ht="12">
      <c r="B143" s="52">
        <v>16</v>
      </c>
      <c r="C143" s="51" t="s">
        <v>162</v>
      </c>
      <c r="D143" s="125" t="s">
        <v>92</v>
      </c>
      <c r="E143" s="92">
        <v>50</v>
      </c>
      <c r="F143" s="95"/>
      <c r="G143" s="91">
        <v>120.82</v>
      </c>
      <c r="H143" s="50">
        <f t="shared" si="7"/>
        <v>6041</v>
      </c>
    </row>
    <row r="144" spans="2:8" ht="12">
      <c r="B144" s="52">
        <v>17</v>
      </c>
      <c r="C144" s="51" t="s">
        <v>93</v>
      </c>
      <c r="D144" s="125" t="s">
        <v>94</v>
      </c>
      <c r="E144" s="92">
        <v>34</v>
      </c>
      <c r="F144" s="95"/>
      <c r="G144" s="91">
        <v>59.91</v>
      </c>
      <c r="H144" s="50">
        <f t="shared" si="7"/>
        <v>2036.9399999999998</v>
      </c>
    </row>
    <row r="145" spans="2:8" ht="12">
      <c r="B145" s="52">
        <v>18</v>
      </c>
      <c r="C145" s="51" t="s">
        <v>95</v>
      </c>
      <c r="D145" s="125" t="s">
        <v>31</v>
      </c>
      <c r="E145" s="92">
        <v>35.24</v>
      </c>
      <c r="F145" s="95"/>
      <c r="G145" s="91">
        <v>632.01</v>
      </c>
      <c r="H145" s="50">
        <f t="shared" si="7"/>
        <v>22272.0324</v>
      </c>
    </row>
    <row r="146" spans="2:9" ht="24">
      <c r="B146" s="52">
        <v>19</v>
      </c>
      <c r="C146" s="51" t="s">
        <v>163</v>
      </c>
      <c r="D146" s="125" t="s">
        <v>58</v>
      </c>
      <c r="E146" s="92">
        <v>135</v>
      </c>
      <c r="F146" s="95"/>
      <c r="G146" s="91">
        <v>31.6</v>
      </c>
      <c r="H146" s="50">
        <f t="shared" si="7"/>
        <v>4266</v>
      </c>
      <c r="I146" s="44"/>
    </row>
    <row r="147" spans="2:8" ht="12">
      <c r="B147" s="52">
        <v>20</v>
      </c>
      <c r="C147" s="51" t="s">
        <v>96</v>
      </c>
      <c r="D147" s="125" t="s">
        <v>58</v>
      </c>
      <c r="E147" s="93">
        <v>11</v>
      </c>
      <c r="F147" s="95"/>
      <c r="G147" s="96">
        <v>221.81</v>
      </c>
      <c r="H147" s="50">
        <f t="shared" si="7"/>
        <v>2439.91</v>
      </c>
    </row>
    <row r="148" spans="2:8" ht="11.25" customHeight="1">
      <c r="B148" s="12">
        <v>21</v>
      </c>
      <c r="C148" s="54" t="s">
        <v>97</v>
      </c>
      <c r="D148" s="125" t="s">
        <v>148</v>
      </c>
      <c r="E148" s="93">
        <v>0</v>
      </c>
      <c r="F148" s="95"/>
      <c r="G148" s="93">
        <v>158</v>
      </c>
      <c r="H148" s="50">
        <f t="shared" si="7"/>
        <v>0</v>
      </c>
    </row>
    <row r="149" spans="2:8" ht="12">
      <c r="B149" s="12">
        <v>22</v>
      </c>
      <c r="C149" s="54" t="s">
        <v>98</v>
      </c>
      <c r="D149" s="125" t="s">
        <v>58</v>
      </c>
      <c r="E149" s="94">
        <v>6</v>
      </c>
      <c r="F149" s="95"/>
      <c r="G149" s="96">
        <v>52.14</v>
      </c>
      <c r="H149" s="50">
        <f t="shared" si="7"/>
        <v>312.84000000000003</v>
      </c>
    </row>
    <row r="150" spans="2:8" ht="12.75" customHeight="1">
      <c r="B150" s="12"/>
      <c r="C150" s="112" t="s">
        <v>200</v>
      </c>
      <c r="D150" s="55"/>
      <c r="E150" s="53"/>
      <c r="F150" s="53"/>
      <c r="G150" s="56"/>
      <c r="H150" s="56">
        <f>SUM(H128:H149)</f>
        <v>121755.6124</v>
      </c>
    </row>
    <row r="151" spans="2:8" ht="14.25" customHeight="1">
      <c r="B151" s="12"/>
      <c r="C151" s="112" t="s">
        <v>201</v>
      </c>
      <c r="D151" s="55"/>
      <c r="E151" s="53"/>
      <c r="F151" s="53"/>
      <c r="G151" s="56"/>
      <c r="H151" s="56">
        <f>(H150*15%)+H150</f>
        <v>140018.95426</v>
      </c>
    </row>
    <row r="152" spans="2:8" ht="14.25" customHeight="1">
      <c r="B152" s="12"/>
      <c r="C152" s="69" t="s">
        <v>198</v>
      </c>
      <c r="D152" s="55"/>
      <c r="E152" s="53"/>
      <c r="F152" s="53"/>
      <c r="G152" s="56"/>
      <c r="H152" s="57">
        <f>H151*1.18</f>
        <v>165222.36602679998</v>
      </c>
    </row>
    <row r="153" spans="2:10" ht="12.75" customHeight="1">
      <c r="B153" s="12"/>
      <c r="C153" s="69" t="s">
        <v>199</v>
      </c>
      <c r="D153" s="16" t="s">
        <v>11</v>
      </c>
      <c r="E153" s="53"/>
      <c r="F153" s="53"/>
      <c r="G153" s="56"/>
      <c r="H153" s="57">
        <f>H152/D5/12</f>
        <v>0.22728748749097574</v>
      </c>
      <c r="I153" s="5">
        <v>0.19</v>
      </c>
      <c r="J153" s="5">
        <f>H153/I153</f>
        <v>1.1962499341630302</v>
      </c>
    </row>
    <row r="154" spans="2:10" ht="12.75" customHeight="1">
      <c r="B154" s="20" t="s">
        <v>192</v>
      </c>
      <c r="C154" s="23" t="s">
        <v>99</v>
      </c>
      <c r="D154" s="17" t="s">
        <v>100</v>
      </c>
      <c r="E154" s="83">
        <f>$D$5</f>
        <v>60577.6</v>
      </c>
      <c r="F154" s="24"/>
      <c r="G154" s="85">
        <v>1.94</v>
      </c>
      <c r="H154" s="121">
        <f>E154*G154*12</f>
        <v>1410246.528</v>
      </c>
      <c r="I154" s="5">
        <v>1.96</v>
      </c>
      <c r="J154" s="5">
        <v>1</v>
      </c>
    </row>
    <row r="155" spans="2:8" ht="12" customHeight="1">
      <c r="B155" s="20"/>
      <c r="C155" s="23"/>
      <c r="D155" s="17"/>
      <c r="E155" s="24"/>
      <c r="F155" s="24"/>
      <c r="G155" s="58"/>
      <c r="H155" s="59"/>
    </row>
    <row r="156" spans="2:10" ht="12" customHeight="1">
      <c r="B156" s="20" t="s">
        <v>21</v>
      </c>
      <c r="C156" s="33" t="s">
        <v>102</v>
      </c>
      <c r="D156" s="17" t="s">
        <v>100</v>
      </c>
      <c r="E156" s="83">
        <f>$D$5</f>
        <v>60577.6</v>
      </c>
      <c r="F156" s="24"/>
      <c r="G156" s="85">
        <v>2.54</v>
      </c>
      <c r="H156" s="121">
        <f>E156*G156*12</f>
        <v>1846405.248</v>
      </c>
      <c r="I156" s="5">
        <v>2.26</v>
      </c>
      <c r="J156" s="5">
        <v>1</v>
      </c>
    </row>
    <row r="157" spans="2:8" ht="12" customHeight="1">
      <c r="B157" s="20"/>
      <c r="C157" s="33"/>
      <c r="D157" s="17"/>
      <c r="E157" s="122"/>
      <c r="F157" s="122"/>
      <c r="G157" s="58"/>
      <c r="H157" s="59"/>
    </row>
    <row r="158" spans="2:8" ht="12" customHeight="1">
      <c r="B158" s="30" t="s">
        <v>23</v>
      </c>
      <c r="C158" s="31" t="s">
        <v>20</v>
      </c>
      <c r="D158" s="17" t="s">
        <v>11</v>
      </c>
      <c r="E158" s="83">
        <f>$D$5</f>
        <v>60577.6</v>
      </c>
      <c r="F158" s="24"/>
      <c r="G158" s="86">
        <v>1.43</v>
      </c>
      <c r="H158" s="26">
        <f>G158*E158*12</f>
        <v>1039511.6159999999</v>
      </c>
    </row>
    <row r="159" spans="2:8" ht="12" customHeight="1">
      <c r="B159" s="30"/>
      <c r="C159" s="31"/>
      <c r="D159" s="17"/>
      <c r="E159" s="24"/>
      <c r="F159" s="24"/>
      <c r="G159" s="25"/>
      <c r="H159" s="26"/>
    </row>
    <row r="160" spans="2:8" ht="12" customHeight="1">
      <c r="B160" s="30" t="s">
        <v>101</v>
      </c>
      <c r="C160" s="31" t="s">
        <v>22</v>
      </c>
      <c r="D160" s="17" t="s">
        <v>11</v>
      </c>
      <c r="E160" s="83">
        <f>$D$5</f>
        <v>60577.6</v>
      </c>
      <c r="F160" s="24"/>
      <c r="G160" s="86">
        <v>0.95</v>
      </c>
      <c r="H160" s="26">
        <f>G160*E160*12</f>
        <v>690584.6399999999</v>
      </c>
    </row>
    <row r="161" spans="2:8" ht="12">
      <c r="B161" s="39"/>
      <c r="C161" s="43" t="s">
        <v>103</v>
      </c>
      <c r="D161" s="17" t="s">
        <v>104</v>
      </c>
      <c r="E161" s="24"/>
      <c r="F161" s="24"/>
      <c r="G161" s="17"/>
      <c r="H161" s="60">
        <f>H22+H27+H28+H53+H56+H76+H100+H116+H124+H151+H154+H156+H158+H160</f>
        <v>9069714.120599002</v>
      </c>
    </row>
    <row r="162" spans="2:8" ht="12" customHeight="1">
      <c r="B162" s="21"/>
      <c r="C162" s="107" t="s">
        <v>207</v>
      </c>
      <c r="D162" s="17" t="s">
        <v>100</v>
      </c>
      <c r="E162" s="16"/>
      <c r="F162" s="16"/>
      <c r="G162" s="17"/>
      <c r="H162" s="61">
        <f>G156+G154+H153+H118+H102+H78+H57+G28+G27+H24+H55+H126+G158+G160+0.02</f>
        <v>13.253912616196445</v>
      </c>
    </row>
    <row r="163" spans="2:8" ht="12" customHeight="1">
      <c r="B163" s="21"/>
      <c r="C163" s="39" t="s">
        <v>208</v>
      </c>
      <c r="D163" s="17"/>
      <c r="E163" s="16"/>
      <c r="F163" s="16"/>
      <c r="G163" s="17"/>
      <c r="H163" s="61"/>
    </row>
    <row r="164" spans="2:8" ht="12" customHeight="1">
      <c r="B164" s="21"/>
      <c r="C164" s="43" t="s">
        <v>209</v>
      </c>
      <c r="D164" s="17" t="s">
        <v>100</v>
      </c>
      <c r="E164" s="16"/>
      <c r="F164" s="16"/>
      <c r="G164" s="17"/>
      <c r="H164" s="61">
        <v>12.22</v>
      </c>
    </row>
    <row r="165" spans="2:8" ht="12" customHeight="1">
      <c r="B165" s="21"/>
      <c r="C165" s="43" t="s">
        <v>210</v>
      </c>
      <c r="D165" s="17" t="s">
        <v>100</v>
      </c>
      <c r="E165" s="16"/>
      <c r="F165" s="16"/>
      <c r="G165" s="17"/>
      <c r="H165" s="61">
        <v>14.28</v>
      </c>
    </row>
    <row r="166" ht="12" customHeight="1">
      <c r="H166" s="62"/>
    </row>
    <row r="167" spans="3:8" ht="12">
      <c r="C167" s="5" t="s">
        <v>180</v>
      </c>
      <c r="H167" s="98">
        <v>12.22</v>
      </c>
    </row>
    <row r="168" spans="3:8" ht="12">
      <c r="C168" s="5" t="s">
        <v>211</v>
      </c>
      <c r="H168" s="106">
        <f>H162/H167</f>
        <v>1.0846082337312966</v>
      </c>
    </row>
    <row r="171" spans="3:8" ht="12.75" customHeight="1">
      <c r="C171" s="5" t="s">
        <v>205</v>
      </c>
      <c r="F171" s="2"/>
      <c r="G171" s="6"/>
      <c r="H171" s="5"/>
    </row>
    <row r="172" ht="12.75" customHeight="1"/>
    <row r="173" ht="12" customHeight="1"/>
    <row r="175" ht="13.5" customHeight="1"/>
    <row r="176" ht="13.5" customHeight="1"/>
    <row r="178" ht="13.5" customHeight="1"/>
    <row r="180" ht="12.75" customHeight="1"/>
    <row r="182" ht="26.25" customHeight="1"/>
    <row r="192" ht="12">
      <c r="I192" s="44"/>
    </row>
  </sheetData>
  <sheetProtection selectLockedCells="1" selectUnlockedCells="1"/>
  <mergeCells count="3">
    <mergeCell ref="C9:G9"/>
    <mergeCell ref="B2:H2"/>
    <mergeCell ref="B3:H3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ОРН</cp:lastModifiedBy>
  <cp:lastPrinted>2012-03-27T05:39:26Z</cp:lastPrinted>
  <dcterms:created xsi:type="dcterms:W3CDTF">1996-10-08T23:32:33Z</dcterms:created>
  <dcterms:modified xsi:type="dcterms:W3CDTF">2012-04-09T10:54:34Z</dcterms:modified>
  <cp:category/>
  <cp:version/>
  <cp:contentType/>
  <cp:contentStatus/>
</cp:coreProperties>
</file>