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ружбы 4" sheetId="1" r:id="rId1"/>
    <sheet name="Дружбы 10" sheetId="2" r:id="rId2"/>
  </sheets>
  <definedNames/>
  <calcPr fullCalcOnLoad="1"/>
</workbook>
</file>

<file path=xl/sharedStrings.xml><?xml version="1.0" encoding="utf-8"?>
<sst xmlns="http://schemas.openxmlformats.org/spreadsheetml/2006/main" count="631" uniqueCount="214">
  <si>
    <t>ООО "УЖКХ"</t>
  </si>
  <si>
    <t>Площадь дома кв.метр</t>
  </si>
  <si>
    <t xml:space="preserve">   </t>
  </si>
  <si>
    <t>№ пп</t>
  </si>
  <si>
    <t>Наименование и состав работы</t>
  </si>
  <si>
    <t>Ед.изм</t>
  </si>
  <si>
    <t>кол-во</t>
  </si>
  <si>
    <t>цена за ед.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</si>
  <si>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</si>
  <si>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</si>
  <si>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</si>
  <si>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</si>
  <si>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</si>
  <si>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</si>
  <si>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Вывоз и утилизация мусора</t>
  </si>
  <si>
    <t>1.3.</t>
  </si>
  <si>
    <t>Вывоз и утилизация крупногабаритного мусора</t>
  </si>
  <si>
    <t>1.4.</t>
  </si>
  <si>
    <t>Санитарное содержание придомовых территории и озеленения</t>
  </si>
  <si>
    <t>1.5.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</si>
  <si>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</si>
  <si>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</si>
  <si>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</si>
  <si>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</si>
  <si>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</si>
  <si>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</si>
  <si>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</si>
  <si>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</si>
  <si>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</si>
  <si>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люминесцентных ламп</t>
  </si>
  <si>
    <t>Проверка заземления ванн</t>
  </si>
  <si>
    <t>1ванн</t>
  </si>
  <si>
    <t>1000м2</t>
  </si>
  <si>
    <t>лестничных клеток</t>
  </si>
  <si>
    <t>100л.пл.</t>
  </si>
  <si>
    <t>Мелкий ремонт электропроводки</t>
  </si>
  <si>
    <t>1м</t>
  </si>
  <si>
    <t>1пт</t>
  </si>
  <si>
    <t>мп</t>
  </si>
  <si>
    <t>1 щит</t>
  </si>
  <si>
    <t>1РУ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</si>
  <si>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</si>
  <si>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</si>
  <si>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</si>
  <si>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Временная заделка (сварка) свищей и трещин (установка хомутов) на трубопроводах Ду 50мм</t>
  </si>
  <si>
    <t>1 место</t>
  </si>
  <si>
    <t>Временная заделка (сварка) свищей и трещин (установка хомутов) на трубопроводах Ду 100мм</t>
  </si>
  <si>
    <t>Уплотнение сгонов с применением льна</t>
  </si>
  <si>
    <t>1 соед.</t>
  </si>
  <si>
    <t>Ревизия вентилей без снятия с места</t>
  </si>
  <si>
    <t>1шт.</t>
  </si>
  <si>
    <t>Устранение засоров канализационных труб в подвале</t>
  </si>
  <si>
    <t>1 п.м.</t>
  </si>
  <si>
    <t>Подчеканка раструбов канализационных труб Ду100мм</t>
  </si>
  <si>
    <t>1 раструб</t>
  </si>
  <si>
    <t>Заделка стыков (соединений) канализационных труб из ПЭ</t>
  </si>
  <si>
    <t>Заделка стыков ливнестока</t>
  </si>
  <si>
    <t>Прочистка ливнестоков</t>
  </si>
  <si>
    <t>шт.</t>
  </si>
  <si>
    <t>Очистка от наледи водосточных труб (выпуски на улице)</t>
  </si>
  <si>
    <t>1 проч.</t>
  </si>
  <si>
    <t>Ревизия задвижек без снятия с места до 100мм</t>
  </si>
  <si>
    <t>100м3</t>
  </si>
  <si>
    <t>м2</t>
  </si>
  <si>
    <t>Обслуживание домовых приборов учета воды</t>
  </si>
  <si>
    <t>Уборка подвального помещения от мусора</t>
  </si>
  <si>
    <t>Укрепление водоприемных воронок ливнестока</t>
  </si>
  <si>
    <t>м3</t>
  </si>
  <si>
    <t>Промывка системы водоснабжения и канализации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</si>
  <si>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</si>
  <si>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</si>
  <si>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</si>
  <si>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</si>
  <si>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</si>
  <si>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</si>
  <si>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</si>
  <si>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Ревизия вентилей без снятия с места до 25 мм.</t>
  </si>
  <si>
    <t>Ревизия задвижек без снятия с места до 100мм.</t>
  </si>
  <si>
    <t>Укрепление крюков для батарей в подъездах</t>
  </si>
  <si>
    <t>Уплотнение сгонов</t>
  </si>
  <si>
    <t>Установка хомутов и металлической заплаты на трубопроводе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</si>
  <si>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</si>
  <si>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</si>
  <si>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</si>
  <si>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</si>
  <si>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</si>
  <si>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</si>
  <si>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</si>
  <si>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1кан.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</si>
  <si>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</si>
  <si>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</si>
  <si>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</si>
  <si>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</si>
  <si>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</si>
  <si>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</si>
  <si>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</si>
  <si>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</si>
  <si>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</si>
  <si>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</si>
  <si>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</si>
  <si>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Аварийная служба</t>
  </si>
  <si>
    <t>руб./кв.метр</t>
  </si>
  <si>
    <t>5.</t>
  </si>
  <si>
    <t>Текущий ремонт</t>
  </si>
  <si>
    <t>Всего</t>
  </si>
  <si>
    <t>руб.</t>
  </si>
  <si>
    <t>стоимость в год руб.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</si>
  <si>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</si>
  <si>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</si>
  <si>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</si>
  <si>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</si>
  <si>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</si>
  <si>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</si>
  <si>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</si>
  <si>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</si>
  <si>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</si>
  <si>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</si>
  <si>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</si>
  <si>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Обслуживание мусоропровода</t>
  </si>
  <si>
    <t>Обслуживание лифтов</t>
  </si>
  <si>
    <t>1.6.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</si>
  <si>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</si>
  <si>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</si>
  <si>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</si>
  <si>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</si>
  <si>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</si>
  <si>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</si>
  <si>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</si>
  <si>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</si>
  <si>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</si>
  <si>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</si>
  <si>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</si>
  <si>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</si>
  <si>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Очистка свежевыпавшего снега</t>
  </si>
  <si>
    <t>Транспортировка песка от места складирования</t>
  </si>
  <si>
    <t>Посыпка территории песком</t>
  </si>
  <si>
    <t>Очистка козырька от уплотненного снега</t>
  </si>
  <si>
    <t>Очистка территории от наледи</t>
  </si>
  <si>
    <t>Уборка детских площадок от случайного мусора</t>
  </si>
  <si>
    <t>Транспортировка песка с детской площадки к месту складирования</t>
  </si>
  <si>
    <t>Выкашивание газонов газонокосилкой</t>
  </si>
  <si>
    <t>100м2</t>
  </si>
  <si>
    <t>Расчистка проезжей части во время метели и снегопада Т-150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</si>
  <si>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</si>
  <si>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</si>
  <si>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Вывоз мусора с дворов</t>
  </si>
  <si>
    <t>1.7.</t>
  </si>
  <si>
    <t>2.</t>
  </si>
  <si>
    <t>Проверка заземления плит</t>
  </si>
  <si>
    <t>1 плита</t>
  </si>
  <si>
    <t>Осмотр линий эл.сетей, арматуры оборудования подвалов</t>
  </si>
  <si>
    <t>Установка светодиодной лампы 9LED  E27</t>
  </si>
  <si>
    <t>Установка знаков самоклеющихся</t>
  </si>
  <si>
    <t>Осмотр линий электрических сетей к лифтам</t>
  </si>
  <si>
    <t>Осмотр и уборка помещения РП(РУ-0,4кВ)</t>
  </si>
  <si>
    <t>Ревизия РП (РУ-0,4)кВ</t>
  </si>
  <si>
    <t>Уборка этажных эл.шкафов</t>
  </si>
  <si>
    <t>Утилизация люминисцентных ламп</t>
  </si>
  <si>
    <t>Замена основания пола(грунта) в подвале с подсыпкой грунта</t>
  </si>
  <si>
    <t>Устранение засоров канализационных стояков</t>
  </si>
  <si>
    <t xml:space="preserve">Дезинфекция подвала 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</si>
  <si>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</si>
  <si>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</si>
  <si>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</si>
  <si>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</si>
  <si>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</si>
  <si>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</si>
  <si>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</si>
  <si>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</si>
  <si>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</si>
  <si>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</si>
  <si>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</si>
  <si>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</si>
  <si>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</si>
  <si>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</si>
  <si>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Действующий тариф в 2011г.</t>
  </si>
  <si>
    <t>Смета расходов по содержанию общего имущества</t>
  </si>
  <si>
    <t>жилого дома на 2012 год</t>
  </si>
  <si>
    <t>V в год</t>
  </si>
  <si>
    <t>2.1.</t>
  </si>
  <si>
    <t>2.2.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</si>
  <si>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</si>
  <si>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</si>
  <si>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</si>
  <si>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</si>
  <si>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</si>
  <si>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>Снятие показаний приборов учета ГВС и отопления</t>
  </si>
  <si>
    <t xml:space="preserve">Текущий ремонт расходомеров </t>
  </si>
  <si>
    <t>Итого в год:</t>
  </si>
  <si>
    <t>м2 общ.площ.</t>
  </si>
  <si>
    <t>м² площ.подвала</t>
  </si>
  <si>
    <t>2.5.</t>
  </si>
  <si>
    <t>2.6.</t>
  </si>
  <si>
    <r>
      <t xml:space="preserve">Адрес: </t>
    </r>
    <r>
      <rPr>
        <b/>
        <sz val="9"/>
        <rFont val="Times New Roman"/>
        <family val="1"/>
      </rPr>
      <t>ул. Дружбы д.4</t>
    </r>
  </si>
  <si>
    <r>
      <t xml:space="preserve">Адрес: </t>
    </r>
    <r>
      <rPr>
        <b/>
        <sz val="9"/>
        <rFont val="Times New Roman"/>
        <family val="1"/>
      </rPr>
      <t>ул. Дружбы д.10</t>
    </r>
  </si>
  <si>
    <t>Итого в год</t>
  </si>
  <si>
    <t>С НДС:</t>
  </si>
  <si>
    <t>Тариф в мес.</t>
  </si>
  <si>
    <t>С непредвиденными расходами 15%</t>
  </si>
  <si>
    <t>Осмотр и проверка РУ-0,4кВ (эл.щитовая)</t>
  </si>
  <si>
    <t>раз</t>
  </si>
  <si>
    <t>кратность в год</t>
  </si>
  <si>
    <t>Уплотнение сгонов с применением льна и ленты ФУМ</t>
  </si>
  <si>
    <t>крат-ть в год</t>
  </si>
  <si>
    <t>Обметание пыли и паутины с потолков</t>
  </si>
  <si>
    <t>Очистка тротуаров от уплотненного снега</t>
  </si>
  <si>
    <t>Экономически-обоснованный тариф</t>
  </si>
  <si>
    <t xml:space="preserve">в том числе с календарной разбивкой </t>
  </si>
  <si>
    <t>с 1 января по 30 июня 2012 года</t>
  </si>
  <si>
    <t>с 1 июля по 31 декабря 2012года</t>
  </si>
  <si>
    <t>Рост ЭОТ</t>
  </si>
  <si>
    <t xml:space="preserve">                                                  Директор ООО"УЖКХ"                                          В.В.Коновалов</t>
  </si>
  <si>
    <t>Рост  ЭОТ</t>
  </si>
  <si>
    <t xml:space="preserve">                                              Директор ООО"УЖКХ"                                            В.В.Коновалов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</si>
</sst>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</numFmts>
  <fonts count="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19" applyFont="1" applyBorder="1" applyAlignment="1">
      <alignment horizontal="center"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Font="1" applyBorder="1" applyAlignment="1">
      <alignment horizontal="right"/>
      <protection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horizontal="center"/>
      <protection/>
    </xf>
    <xf numFmtId="1" fontId="1" fillId="0" borderId="1" xfId="19" applyNumberFormat="1" applyFont="1" applyFill="1" applyBorder="1" applyAlignment="1">
      <alignment horizontal="center" vertical="center"/>
      <protection/>
    </xf>
    <xf numFmtId="0" fontId="2" fillId="0" borderId="1" xfId="19" applyFont="1" applyBorder="1" applyAlignment="1">
      <alignment horizontal="right"/>
      <protection/>
    </xf>
    <xf numFmtId="0" fontId="1" fillId="0" borderId="1" xfId="19" applyFont="1" applyBorder="1" applyAlignment="1">
      <alignment/>
      <protection/>
    </xf>
    <xf numFmtId="0" fontId="1" fillId="0" borderId="1" xfId="18" applyFont="1" applyBorder="1" applyAlignment="1">
      <alignment horizontal="right"/>
      <protection/>
    </xf>
    <xf numFmtId="0" fontId="2" fillId="0" borderId="1" xfId="18" applyFont="1" applyBorder="1" applyAlignment="1">
      <alignment horizontal="left" wrapText="1"/>
      <protection/>
    </xf>
    <xf numFmtId="2" fontId="1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2" fontId="2" fillId="0" borderId="1" xfId="19" applyNumberFormat="1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right" vertical="top"/>
      <protection/>
    </xf>
    <xf numFmtId="0" fontId="2" fillId="0" borderId="1" xfId="18" applyFont="1" applyBorder="1" applyAlignment="1">
      <alignment wrapText="1"/>
      <protection/>
    </xf>
    <xf numFmtId="2" fontId="2" fillId="0" borderId="1" xfId="19" applyNumberFormat="1" applyFont="1" applyBorder="1" applyAlignment="1">
      <alignment horizontal="center"/>
      <protection/>
    </xf>
    <xf numFmtId="16" fontId="1" fillId="0" borderId="1" xfId="18" applyNumberFormat="1" applyFont="1" applyBorder="1" applyAlignment="1">
      <alignment horizontal="right" vertical="top"/>
      <protection/>
    </xf>
    <xf numFmtId="0" fontId="3" fillId="0" borderId="1" xfId="18" applyFont="1" applyBorder="1" applyAlignment="1">
      <alignment horizontal="right" vertical="top"/>
      <protection/>
    </xf>
    <xf numFmtId="0" fontId="3" fillId="0" borderId="1" xfId="18" applyFont="1" applyBorder="1" applyAlignment="1">
      <alignment wrapText="1"/>
      <protection/>
    </xf>
    <xf numFmtId="0" fontId="3" fillId="0" borderId="1" xfId="19" applyFont="1" applyBorder="1">
      <alignment/>
      <protection/>
    </xf>
    <xf numFmtId="180" fontId="2" fillId="0" borderId="1" xfId="19" applyNumberFormat="1" applyFont="1" applyFill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right" vertical="top"/>
      <protection/>
    </xf>
    <xf numFmtId="0" fontId="1" fillId="0" borderId="1" xfId="19" applyFont="1" applyBorder="1" applyAlignment="1">
      <alignment wrapText="1"/>
      <protection/>
    </xf>
    <xf numFmtId="0" fontId="1" fillId="0" borderId="1" xfId="19" applyFont="1" applyBorder="1" applyAlignment="1">
      <alignment horizontal="right"/>
      <protection/>
    </xf>
    <xf numFmtId="0" fontId="1" fillId="0" borderId="1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1" xfId="19" applyFont="1" applyBorder="1" applyAlignment="1">
      <alignment horizontal="right" vertical="center"/>
      <protection/>
    </xf>
    <xf numFmtId="0" fontId="1" fillId="0" borderId="1" xfId="19" applyFont="1" applyBorder="1" applyAlignment="1">
      <alignment vertical="center" wrapText="1"/>
      <protection/>
    </xf>
    <xf numFmtId="0" fontId="2" fillId="0" borderId="1" xfId="19" applyFont="1" applyBorder="1">
      <alignment/>
      <protection/>
    </xf>
    <xf numFmtId="2" fontId="1" fillId="0" borderId="0" xfId="19" applyNumberFormat="1" applyFont="1">
      <alignment/>
      <protection/>
    </xf>
    <xf numFmtId="0" fontId="1" fillId="0" borderId="1" xfId="19" applyFont="1" applyFill="1" applyBorder="1" applyAlignment="1">
      <alignment horizontal="center"/>
      <protection/>
    </xf>
    <xf numFmtId="0" fontId="3" fillId="0" borderId="1" xfId="19" applyFont="1" applyBorder="1" applyAlignment="1">
      <alignment vertical="top" wrapText="1"/>
      <protection/>
    </xf>
    <xf numFmtId="1" fontId="1" fillId="0" borderId="1" xfId="19" applyNumberFormat="1" applyFont="1" applyBorder="1" applyAlignment="1">
      <alignment horizontal="center" wrapText="1"/>
      <protection/>
    </xf>
    <xf numFmtId="0" fontId="1" fillId="0" borderId="1" xfId="19" applyFont="1" applyBorder="1" applyAlignment="1">
      <alignment vertical="top" wrapText="1"/>
      <protection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80" fontId="1" fillId="0" borderId="1" xfId="0" applyNumberFormat="1" applyFont="1" applyBorder="1" applyAlignment="1">
      <alignment horizontal="center" wrapText="1"/>
    </xf>
    <xf numFmtId="0" fontId="5" fillId="0" borderId="1" xfId="19" applyFont="1" applyBorder="1">
      <alignment/>
      <protection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19" applyFont="1" applyFill="1" applyBorder="1" applyAlignment="1">
      <alignment vertical="center" wrapText="1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19" applyFont="1" applyFill="1" applyBorder="1">
      <alignment/>
      <protection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19" applyFont="1" applyFill="1" applyBorder="1" applyAlignment="1">
      <alignment horizontal="center"/>
      <protection/>
    </xf>
    <xf numFmtId="43" fontId="2" fillId="0" borderId="1" xfId="23" applyFont="1" applyBorder="1" applyAlignment="1">
      <alignment horizontal="center"/>
    </xf>
    <xf numFmtId="2" fontId="2" fillId="0" borderId="1" xfId="23" applyNumberFormat="1" applyFont="1" applyFill="1" applyBorder="1" applyAlignment="1">
      <alignment horizontal="center"/>
    </xf>
    <xf numFmtId="2" fontId="2" fillId="0" borderId="1" xfId="23" applyNumberFormat="1" applyFont="1" applyBorder="1" applyAlignment="1">
      <alignment horizontal="center" vertical="center"/>
    </xf>
    <xf numFmtId="43" fontId="1" fillId="0" borderId="0" xfId="19" applyNumberFormat="1" applyFont="1" applyAlignment="1">
      <alignment horizontal="center"/>
      <protection/>
    </xf>
    <xf numFmtId="0" fontId="1" fillId="0" borderId="1" xfId="17" applyFont="1" applyBorder="1" applyAlignment="1">
      <alignment horizontal="center" vertical="center" wrapText="1"/>
      <protection/>
    </xf>
    <xf numFmtId="2" fontId="2" fillId="0" borderId="1" xfId="0" applyNumberFormat="1" applyFont="1" applyBorder="1" applyAlignment="1">
      <alignment horizontal="center"/>
    </xf>
    <xf numFmtId="0" fontId="2" fillId="0" borderId="0" xfId="19" applyFont="1" applyAlignment="1">
      <alignment horizontal="center"/>
      <protection/>
    </xf>
    <xf numFmtId="0" fontId="1" fillId="0" borderId="1" xfId="18" applyFont="1" applyBorder="1" applyAlignment="1">
      <alignment horizontal="left" wrapText="1"/>
      <protection/>
    </xf>
    <xf numFmtId="2" fontId="1" fillId="3" borderId="1" xfId="19" applyNumberFormat="1" applyFont="1" applyFill="1" applyBorder="1" applyAlignment="1">
      <alignment horizontal="center" vertical="center"/>
      <protection/>
    </xf>
    <xf numFmtId="0" fontId="1" fillId="3" borderId="1" xfId="19" applyFont="1" applyFill="1" applyBorder="1" applyAlignment="1">
      <alignment horizontal="center" vertical="center"/>
      <protection/>
    </xf>
    <xf numFmtId="0" fontId="5" fillId="0" borderId="1" xfId="18" applyFont="1" applyBorder="1" applyAlignment="1">
      <alignment horizontal="left" wrapText="1"/>
      <protection/>
    </xf>
    <xf numFmtId="0" fontId="2" fillId="0" borderId="1" xfId="18" applyFont="1" applyBorder="1" applyAlignment="1">
      <alignment horizontal="right"/>
      <protection/>
    </xf>
    <xf numFmtId="0" fontId="2" fillId="0" borderId="1" xfId="18" applyFont="1" applyBorder="1" applyAlignment="1">
      <alignment horizontal="right" vertical="top"/>
      <protection/>
    </xf>
    <xf numFmtId="16" fontId="2" fillId="0" borderId="1" xfId="18" applyNumberFormat="1" applyFont="1" applyBorder="1" applyAlignment="1">
      <alignment horizontal="right" vertical="top"/>
      <protection/>
    </xf>
    <xf numFmtId="0" fontId="2" fillId="3" borderId="1" xfId="19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3" borderId="1" xfId="19" applyFont="1" applyFill="1" applyBorder="1" applyAlignment="1">
      <alignment horizontal="center" vertical="center"/>
      <protection/>
    </xf>
    <xf numFmtId="0" fontId="1" fillId="0" borderId="2" xfId="0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" fontId="1" fillId="0" borderId="1" xfId="19" applyNumberFormat="1" applyFont="1" applyFill="1" applyBorder="1" applyAlignment="1">
      <alignment horizontal="center" wrapText="1"/>
      <protection/>
    </xf>
    <xf numFmtId="2" fontId="1" fillId="3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2" fillId="0" borderId="0" xfId="19" applyNumberFormat="1" applyFont="1" applyAlignment="1">
      <alignment horizontal="center"/>
      <protection/>
    </xf>
    <xf numFmtId="2" fontId="1" fillId="0" borderId="1" xfId="19" applyNumberFormat="1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top"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19" applyFont="1" applyBorder="1" applyAlignment="1">
      <alignment/>
      <protection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 wrapText="1"/>
      <protection/>
    </xf>
    <xf numFmtId="2" fontId="2" fillId="0" borderId="0" xfId="19" applyNumberFormat="1" applyFont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2" fillId="0" borderId="1" xfId="19" applyFont="1" applyBorder="1" applyAlignment="1">
      <alignment wrapText="1"/>
      <protection/>
    </xf>
    <xf numFmtId="0" fontId="2" fillId="0" borderId="1" xfId="19" applyFont="1" applyBorder="1" applyAlignment="1">
      <alignment vertical="top" wrapText="1"/>
      <protection/>
    </xf>
    <xf numFmtId="0" fontId="5" fillId="0" borderId="1" xfId="19" applyFont="1" applyBorder="1" applyAlignment="1">
      <alignment vertical="center" wrapText="1"/>
      <protection/>
    </xf>
    <xf numFmtId="180" fontId="1" fillId="3" borderId="2" xfId="0" applyNumberFormat="1" applyFont="1" applyFill="1" applyBorder="1" applyAlignment="1">
      <alignment horizontal="center" vertical="center"/>
    </xf>
    <xf numFmtId="0" fontId="2" fillId="0" borderId="5" xfId="19" applyFont="1" applyBorder="1" applyAlignment="1">
      <alignment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 vertical="center"/>
    </xf>
    <xf numFmtId="181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 vertical="center" wrapText="1"/>
    </xf>
    <xf numFmtId="0" fontId="1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left" wrapText="1"/>
      <protection/>
    </xf>
    <xf numFmtId="0" fontId="1" fillId="0" borderId="1" xfId="19" applyFont="1" applyBorder="1" applyAlignment="1">
      <alignment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184" fontId="1" fillId="3" borderId="1" xfId="0" applyNumberFormat="1" applyFont="1" applyFill="1" applyBorder="1" applyAlignment="1">
      <alignment horizontal="center" wrapText="1"/>
    </xf>
  </cellXfs>
  <cellStyles count="10">
    <cellStyle name="Normal" xfId="0"/>
    <cellStyle name="Currency" xfId="15"/>
    <cellStyle name="Currency [0]" xfId="16"/>
    <cellStyle name="Обычный_Дружбы" xfId="17"/>
    <cellStyle name="Обычный_Лист1" xfId="18"/>
    <cellStyle name="Обычный_Первых Строителей_" xfId="19"/>
    <cellStyle name="Percent" xfId="20"/>
    <cellStyle name="Comma" xfId="21"/>
    <cellStyle name="Comma [0]" xfId="22"/>
    <cellStyle name="Финансовый_Первых Строителей_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35"/>
  </sheetPr>
  <dimension ref="B1:I172"/>
  <sheetViews>
    <sheetView workbookViewId="0" topLeftCell="B156">
      <selection activeCell="B163" sqref="B163:D166"/>
    </sheetView>
  </sheetViews>
  <sheetFormatPr defaultColWidth="9.140625" defaultRowHeight="12.75"/>
  <cols>
    <col min="1" max="1" width="0.42578125" style="5" customWidth="1"/>
    <col min="2" max="2" width="4.421875" style="5" customWidth="1"/>
    <col min="3" max="3" width="40.7109375" style="5" customWidth="1"/>
    <col min="4" max="4" width="12.8515625" style="2" customWidth="1"/>
    <col min="5" max="6" width="8.28125" style="3" customWidth="1"/>
    <col min="7" max="7" width="9.28125" style="2" customWidth="1"/>
    <col min="8" max="8" width="12.7109375" style="6" customWidth="1"/>
    <col min="9" max="16384" width="9.140625" style="5" customWidth="1"/>
  </cols>
  <sheetData>
    <row r="1" spans="2:9" ht="12">
      <c r="B1" s="1"/>
      <c r="C1" s="1"/>
      <c r="H1" s="120" t="s">
        <v>0</v>
      </c>
      <c r="I1" s="4"/>
    </row>
    <row r="2" spans="2:8" ht="12">
      <c r="B2" s="145" t="s">
        <v>176</v>
      </c>
      <c r="C2" s="146"/>
      <c r="D2" s="146"/>
      <c r="E2" s="146"/>
      <c r="F2" s="146"/>
      <c r="G2" s="146"/>
      <c r="H2" s="146"/>
    </row>
    <row r="3" spans="2:8" ht="12">
      <c r="B3" s="145" t="s">
        <v>177</v>
      </c>
      <c r="C3" s="146"/>
      <c r="D3" s="146"/>
      <c r="E3" s="146"/>
      <c r="F3" s="146"/>
      <c r="G3" s="146"/>
      <c r="H3" s="146"/>
    </row>
    <row r="4" spans="2:3" ht="12">
      <c r="B4" s="1"/>
      <c r="C4" s="7" t="s">
        <v>193</v>
      </c>
    </row>
    <row r="5" spans="2:7" ht="12">
      <c r="B5" s="1"/>
      <c r="C5" s="8" t="s">
        <v>1</v>
      </c>
      <c r="D5" s="119">
        <v>3366.7</v>
      </c>
      <c r="E5" s="9"/>
      <c r="F5" s="9"/>
      <c r="G5" s="10"/>
    </row>
    <row r="6" spans="2:3" ht="12">
      <c r="B6" s="1"/>
      <c r="C6" s="6"/>
    </row>
    <row r="7" spans="2:8" ht="12">
      <c r="B7" s="142" t="s">
        <v>2</v>
      </c>
      <c r="C7" s="142"/>
      <c r="D7" s="142"/>
      <c r="E7" s="142"/>
      <c r="F7" s="142"/>
      <c r="G7" s="142"/>
      <c r="H7" s="142"/>
    </row>
    <row r="8" spans="2:8" ht="24">
      <c r="B8" s="11" t="s">
        <v>3</v>
      </c>
      <c r="C8" s="12" t="s">
        <v>4</v>
      </c>
      <c r="D8" s="13" t="s">
        <v>5</v>
      </c>
      <c r="E8" s="14" t="s">
        <v>6</v>
      </c>
      <c r="F8" s="118" t="s">
        <v>203</v>
      </c>
      <c r="G8" s="15" t="s">
        <v>7</v>
      </c>
      <c r="H8" s="66" t="s">
        <v>106</v>
      </c>
    </row>
    <row r="9" spans="2:8" ht="12">
      <c r="B9" s="18">
        <v>1</v>
      </c>
      <c r="C9" s="18">
        <v>2</v>
      </c>
      <c r="D9" s="17">
        <v>3</v>
      </c>
      <c r="E9" s="19">
        <v>4</v>
      </c>
      <c r="F9" s="19">
        <v>5</v>
      </c>
      <c r="G9" s="17">
        <v>6</v>
      </c>
      <c r="H9" s="18">
        <v>7</v>
      </c>
    </row>
    <row r="10" spans="2:8" ht="15" customHeight="1">
      <c r="B10" s="20" t="s">
        <v>8</v>
      </c>
      <c r="C10" s="143" t="s">
        <v>9</v>
      </c>
      <c r="D10" s="144"/>
      <c r="E10" s="144"/>
      <c r="F10" s="144"/>
      <c r="G10" s="144"/>
      <c r="H10" s="18"/>
    </row>
    <row r="11" spans="2:8" ht="12">
      <c r="B11" s="73" t="s">
        <v>10</v>
      </c>
      <c r="C11" s="23" t="s">
        <v>11</v>
      </c>
      <c r="D11" s="17"/>
      <c r="E11" s="24"/>
      <c r="F11" s="24"/>
      <c r="G11" s="25"/>
      <c r="H11" s="26"/>
    </row>
    <row r="12" spans="2:8" ht="12">
      <c r="B12" s="22">
        <v>1</v>
      </c>
      <c r="C12" s="69" t="s">
        <v>107</v>
      </c>
      <c r="D12" s="17" t="s">
        <v>108</v>
      </c>
      <c r="E12" s="70">
        <v>268.4</v>
      </c>
      <c r="F12" s="70">
        <v>288</v>
      </c>
      <c r="G12" s="70">
        <v>0.29</v>
      </c>
      <c r="H12" s="24">
        <f>E12*F12*G12</f>
        <v>22416.767999999996</v>
      </c>
    </row>
    <row r="13" spans="2:8" ht="12">
      <c r="B13" s="22">
        <v>2</v>
      </c>
      <c r="C13" s="69" t="s">
        <v>109</v>
      </c>
      <c r="D13" s="17" t="s">
        <v>108</v>
      </c>
      <c r="E13" s="70">
        <v>268.4</v>
      </c>
      <c r="F13" s="70">
        <v>24</v>
      </c>
      <c r="G13" s="71">
        <v>1.15</v>
      </c>
      <c r="H13" s="24">
        <f aca="true" t="shared" si="0" ref="H13:H22">E13*F13*G13</f>
        <v>7407.839999999999</v>
      </c>
    </row>
    <row r="14" spans="2:8" ht="12">
      <c r="B14" s="22">
        <v>3</v>
      </c>
      <c r="C14" s="69" t="s">
        <v>110</v>
      </c>
      <c r="D14" s="17" t="s">
        <v>108</v>
      </c>
      <c r="E14" s="70">
        <v>18</v>
      </c>
      <c r="F14" s="70">
        <v>2</v>
      </c>
      <c r="G14" s="71">
        <v>14.36</v>
      </c>
      <c r="H14" s="24">
        <f t="shared" si="0"/>
        <v>516.96</v>
      </c>
    </row>
    <row r="15" spans="2:8" ht="12">
      <c r="B15" s="22">
        <v>4</v>
      </c>
      <c r="C15" s="69" t="s">
        <v>204</v>
      </c>
      <c r="D15" s="17" t="s">
        <v>108</v>
      </c>
      <c r="E15" s="70">
        <v>26.8</v>
      </c>
      <c r="F15" s="70">
        <v>24</v>
      </c>
      <c r="G15" s="71">
        <v>0.93</v>
      </c>
      <c r="H15" s="24">
        <f t="shared" si="0"/>
        <v>598.176</v>
      </c>
    </row>
    <row r="16" spans="2:8" ht="12">
      <c r="B16" s="22">
        <v>5</v>
      </c>
      <c r="C16" s="69" t="s">
        <v>111</v>
      </c>
      <c r="D16" s="17" t="s">
        <v>108</v>
      </c>
      <c r="E16" s="70">
        <v>10</v>
      </c>
      <c r="F16" s="70">
        <v>288</v>
      </c>
      <c r="G16" s="71">
        <v>0.29</v>
      </c>
      <c r="H16" s="24">
        <f t="shared" si="0"/>
        <v>835.1999999999999</v>
      </c>
    </row>
    <row r="17" spans="2:8" ht="12">
      <c r="B17" s="22">
        <v>6</v>
      </c>
      <c r="C17" s="69" t="s">
        <v>112</v>
      </c>
      <c r="D17" s="17" t="s">
        <v>108</v>
      </c>
      <c r="E17" s="70">
        <v>10</v>
      </c>
      <c r="F17" s="70">
        <v>14</v>
      </c>
      <c r="G17" s="71">
        <v>1.15</v>
      </c>
      <c r="H17" s="24">
        <f t="shared" si="0"/>
        <v>161</v>
      </c>
    </row>
    <row r="18" spans="2:8" ht="12">
      <c r="B18" s="22">
        <v>7</v>
      </c>
      <c r="C18" s="69" t="s">
        <v>113</v>
      </c>
      <c r="D18" s="17" t="s">
        <v>108</v>
      </c>
      <c r="E18" s="70">
        <v>363</v>
      </c>
      <c r="F18" s="70">
        <v>2</v>
      </c>
      <c r="G18" s="71">
        <v>1.6</v>
      </c>
      <c r="H18" s="24">
        <f t="shared" si="0"/>
        <v>1161.6000000000001</v>
      </c>
    </row>
    <row r="19" spans="2:8" ht="12">
      <c r="B19" s="22">
        <v>8</v>
      </c>
      <c r="C19" s="69" t="s">
        <v>114</v>
      </c>
      <c r="D19" s="17" t="s">
        <v>108</v>
      </c>
      <c r="E19" s="70">
        <v>32</v>
      </c>
      <c r="F19" s="70">
        <v>2</v>
      </c>
      <c r="G19" s="71">
        <v>2.27</v>
      </c>
      <c r="H19" s="24">
        <f t="shared" si="0"/>
        <v>145.28</v>
      </c>
    </row>
    <row r="20" spans="2:8" ht="12">
      <c r="B20" s="22">
        <v>9</v>
      </c>
      <c r="C20" s="69" t="s">
        <v>115</v>
      </c>
      <c r="D20" s="17" t="s">
        <v>108</v>
      </c>
      <c r="E20" s="70">
        <v>68</v>
      </c>
      <c r="F20" s="70">
        <v>12</v>
      </c>
      <c r="G20" s="71">
        <v>1.86</v>
      </c>
      <c r="H20" s="24">
        <f t="shared" si="0"/>
        <v>1517.76</v>
      </c>
    </row>
    <row r="21" spans="2:8" ht="12">
      <c r="B21" s="22">
        <v>10</v>
      </c>
      <c r="C21" s="69" t="s">
        <v>116</v>
      </c>
      <c r="D21" s="17" t="s">
        <v>108</v>
      </c>
      <c r="E21" s="70">
        <v>5.5</v>
      </c>
      <c r="F21" s="70">
        <v>2</v>
      </c>
      <c r="G21" s="71">
        <v>2.77</v>
      </c>
      <c r="H21" s="24">
        <f t="shared" si="0"/>
        <v>30.47</v>
      </c>
    </row>
    <row r="22" spans="2:8" ht="12">
      <c r="B22" s="22">
        <v>11</v>
      </c>
      <c r="C22" s="69" t="s">
        <v>117</v>
      </c>
      <c r="D22" s="17" t="s">
        <v>108</v>
      </c>
      <c r="E22" s="70">
        <v>25</v>
      </c>
      <c r="F22" s="70">
        <v>12</v>
      </c>
      <c r="G22" s="71">
        <v>1.2</v>
      </c>
      <c r="H22" s="24">
        <f t="shared" si="0"/>
        <v>360</v>
      </c>
    </row>
    <row r="23" spans="2:8" ht="12">
      <c r="B23" s="22"/>
      <c r="C23" s="72" t="s">
        <v>195</v>
      </c>
      <c r="D23" s="17"/>
      <c r="E23" s="24"/>
      <c r="F23" s="24"/>
      <c r="G23" s="25"/>
      <c r="H23" s="24">
        <f>SUM(H12:H22)</f>
        <v>35151.054</v>
      </c>
    </row>
    <row r="24" spans="2:8" ht="12">
      <c r="B24" s="22"/>
      <c r="C24" s="72" t="s">
        <v>196</v>
      </c>
      <c r="D24" s="17"/>
      <c r="E24" s="24"/>
      <c r="F24" s="24"/>
      <c r="G24" s="25"/>
      <c r="H24" s="26">
        <f>H23*1.18</f>
        <v>41478.24371999999</v>
      </c>
    </row>
    <row r="25" spans="2:8" ht="12.75" customHeight="1">
      <c r="B25" s="27"/>
      <c r="C25" s="72" t="s">
        <v>197</v>
      </c>
      <c r="D25" s="17" t="s">
        <v>12</v>
      </c>
      <c r="E25" s="24"/>
      <c r="F25" s="24"/>
      <c r="G25" s="25"/>
      <c r="H25" s="26">
        <f>H24/D5/12</f>
        <v>1.02667903585113</v>
      </c>
    </row>
    <row r="26" spans="2:8" ht="12.75" customHeight="1">
      <c r="B26" s="74" t="s">
        <v>13</v>
      </c>
      <c r="C26" s="23" t="s">
        <v>118</v>
      </c>
      <c r="D26" s="17"/>
      <c r="E26" s="24"/>
      <c r="F26" s="24"/>
      <c r="G26" s="25"/>
      <c r="H26" s="26"/>
    </row>
    <row r="27" spans="2:8" ht="11.25" customHeight="1">
      <c r="B27" s="74" t="s">
        <v>15</v>
      </c>
      <c r="C27" s="23" t="s">
        <v>119</v>
      </c>
      <c r="D27" s="17"/>
      <c r="E27" s="24"/>
      <c r="F27" s="24"/>
      <c r="G27" s="25"/>
      <c r="H27" s="26"/>
    </row>
    <row r="28" spans="2:8" ht="11.25" customHeight="1">
      <c r="B28" s="75" t="s">
        <v>17</v>
      </c>
      <c r="C28" s="28" t="s">
        <v>14</v>
      </c>
      <c r="D28" s="17" t="s">
        <v>12</v>
      </c>
      <c r="E28" s="70">
        <f>$D$5</f>
        <v>3366.7</v>
      </c>
      <c r="F28" s="24"/>
      <c r="G28" s="76">
        <v>1.09</v>
      </c>
      <c r="H28" s="26">
        <f>G28*E28*12</f>
        <v>44036.436</v>
      </c>
    </row>
    <row r="29" spans="2:8" ht="12.75" customHeight="1">
      <c r="B29" s="74" t="s">
        <v>19</v>
      </c>
      <c r="C29" s="28" t="s">
        <v>16</v>
      </c>
      <c r="D29" s="17" t="s">
        <v>12</v>
      </c>
      <c r="E29" s="70">
        <f>$D$5</f>
        <v>3366.7</v>
      </c>
      <c r="F29" s="24"/>
      <c r="G29" s="76">
        <v>0.12</v>
      </c>
      <c r="H29" s="26">
        <f>G29*E29*12</f>
        <v>4848.048</v>
      </c>
    </row>
    <row r="30" spans="2:8" ht="24">
      <c r="B30" s="74" t="s">
        <v>120</v>
      </c>
      <c r="C30" s="28" t="s">
        <v>18</v>
      </c>
      <c r="D30" s="17"/>
      <c r="E30" s="24"/>
      <c r="F30" s="24"/>
      <c r="G30" s="25"/>
      <c r="H30" s="26"/>
    </row>
    <row r="31" spans="2:8" ht="13.5" customHeight="1">
      <c r="B31" s="27">
        <v>1</v>
      </c>
      <c r="C31" s="77" t="s">
        <v>121</v>
      </c>
      <c r="D31" s="78" t="s">
        <v>81</v>
      </c>
      <c r="E31" s="70">
        <v>208</v>
      </c>
      <c r="F31" s="70">
        <v>1</v>
      </c>
      <c r="G31" s="133">
        <v>1.72</v>
      </c>
      <c r="H31" s="24">
        <f>E31*F31*G31</f>
        <v>357.76</v>
      </c>
    </row>
    <row r="32" spans="2:8" ht="12">
      <c r="B32" s="27">
        <v>2</v>
      </c>
      <c r="C32" s="77" t="s">
        <v>122</v>
      </c>
      <c r="D32" s="79" t="s">
        <v>81</v>
      </c>
      <c r="E32" s="70">
        <v>208</v>
      </c>
      <c r="F32" s="70">
        <v>28</v>
      </c>
      <c r="G32" s="133">
        <v>0.14</v>
      </c>
      <c r="H32" s="24">
        <f aca="true" t="shared" si="1" ref="H32:H53">E32*F32*G32</f>
        <v>815.3600000000001</v>
      </c>
    </row>
    <row r="33" spans="2:8" ht="12">
      <c r="B33" s="27">
        <v>3</v>
      </c>
      <c r="C33" s="77" t="s">
        <v>123</v>
      </c>
      <c r="D33" s="79" t="s">
        <v>81</v>
      </c>
      <c r="E33" s="70">
        <v>208</v>
      </c>
      <c r="F33" s="70">
        <v>10</v>
      </c>
      <c r="G33" s="133">
        <v>0.69</v>
      </c>
      <c r="H33" s="24">
        <f t="shared" si="1"/>
        <v>1435.1999999999998</v>
      </c>
    </row>
    <row r="34" spans="2:8" ht="12">
      <c r="B34" s="27">
        <v>4</v>
      </c>
      <c r="C34" s="77" t="s">
        <v>205</v>
      </c>
      <c r="D34" s="79" t="s">
        <v>81</v>
      </c>
      <c r="E34" s="70">
        <v>194</v>
      </c>
      <c r="F34" s="70">
        <v>12</v>
      </c>
      <c r="G34" s="133">
        <v>0.69</v>
      </c>
      <c r="H34" s="24">
        <f>E34*F34*G34</f>
        <v>1606.32</v>
      </c>
    </row>
    <row r="35" spans="2:8" ht="12">
      <c r="B35" s="27">
        <v>5</v>
      </c>
      <c r="C35" s="77" t="s">
        <v>124</v>
      </c>
      <c r="D35" s="79" t="s">
        <v>125</v>
      </c>
      <c r="E35" s="70">
        <v>4</v>
      </c>
      <c r="F35" s="70">
        <v>245</v>
      </c>
      <c r="G35" s="133">
        <v>3.28</v>
      </c>
      <c r="H35" s="24">
        <f t="shared" si="1"/>
        <v>3214.3999999999996</v>
      </c>
    </row>
    <row r="36" spans="2:8" ht="12">
      <c r="B36" s="27">
        <v>6</v>
      </c>
      <c r="C36" s="77" t="s">
        <v>126</v>
      </c>
      <c r="D36" s="79" t="s">
        <v>81</v>
      </c>
      <c r="E36" s="70">
        <v>803</v>
      </c>
      <c r="F36" s="70">
        <v>1</v>
      </c>
      <c r="G36" s="133">
        <v>1.2</v>
      </c>
      <c r="H36" s="24">
        <f t="shared" si="1"/>
        <v>963.5999999999999</v>
      </c>
    </row>
    <row r="37" spans="2:8" ht="12">
      <c r="B37" s="27">
        <v>7</v>
      </c>
      <c r="C37" s="77" t="s">
        <v>127</v>
      </c>
      <c r="D37" s="79" t="s">
        <v>81</v>
      </c>
      <c r="E37" s="70">
        <v>803</v>
      </c>
      <c r="F37" s="70">
        <v>122</v>
      </c>
      <c r="G37" s="133">
        <v>0.06</v>
      </c>
      <c r="H37" s="24">
        <f t="shared" si="1"/>
        <v>5877.96</v>
      </c>
    </row>
    <row r="38" spans="2:8" ht="12.75" customHeight="1">
      <c r="B38" s="27">
        <v>8</v>
      </c>
      <c r="C38" s="77" t="s">
        <v>128</v>
      </c>
      <c r="D38" s="79" t="s">
        <v>129</v>
      </c>
      <c r="E38" s="70">
        <v>0.8</v>
      </c>
      <c r="F38" s="70">
        <v>3</v>
      </c>
      <c r="G38" s="133">
        <v>11.29</v>
      </c>
      <c r="H38" s="24">
        <f t="shared" si="1"/>
        <v>27.096000000000004</v>
      </c>
    </row>
    <row r="39" spans="2:8" ht="13.5" customHeight="1">
      <c r="B39" s="27">
        <v>9</v>
      </c>
      <c r="C39" s="77" t="s">
        <v>130</v>
      </c>
      <c r="D39" s="79" t="s">
        <v>125</v>
      </c>
      <c r="E39" s="70">
        <v>16</v>
      </c>
      <c r="F39" s="70">
        <v>1</v>
      </c>
      <c r="G39" s="133">
        <v>2.37</v>
      </c>
      <c r="H39" s="24">
        <f t="shared" si="1"/>
        <v>37.92</v>
      </c>
    </row>
    <row r="40" spans="2:8" ht="12" customHeight="1">
      <c r="B40" s="27">
        <v>10</v>
      </c>
      <c r="C40" s="77" t="s">
        <v>131</v>
      </c>
      <c r="D40" s="79" t="s">
        <v>81</v>
      </c>
      <c r="E40" s="70">
        <v>194</v>
      </c>
      <c r="F40" s="70">
        <v>122</v>
      </c>
      <c r="G40" s="133">
        <v>0.14</v>
      </c>
      <c r="H40" s="24">
        <f t="shared" si="1"/>
        <v>3313.5200000000004</v>
      </c>
    </row>
    <row r="41" spans="2:8" ht="14.25" customHeight="1">
      <c r="B41" s="27">
        <v>11</v>
      </c>
      <c r="C41" s="77" t="s">
        <v>132</v>
      </c>
      <c r="D41" s="79" t="s">
        <v>81</v>
      </c>
      <c r="E41" s="70">
        <v>0</v>
      </c>
      <c r="F41" s="70">
        <v>28</v>
      </c>
      <c r="G41" s="133">
        <v>0.14</v>
      </c>
      <c r="H41" s="24">
        <f t="shared" si="1"/>
        <v>0</v>
      </c>
    </row>
    <row r="42" spans="2:8" ht="14.25" customHeight="1">
      <c r="B42" s="27">
        <v>12</v>
      </c>
      <c r="C42" s="77" t="s">
        <v>133</v>
      </c>
      <c r="D42" s="79" t="s">
        <v>81</v>
      </c>
      <c r="E42" s="70">
        <v>194</v>
      </c>
      <c r="F42" s="70">
        <v>25</v>
      </c>
      <c r="G42" s="133">
        <v>0.69</v>
      </c>
      <c r="H42" s="24">
        <f t="shared" si="1"/>
        <v>3346.4999999999995</v>
      </c>
    </row>
    <row r="43" spans="2:8" ht="12">
      <c r="B43" s="27">
        <v>13</v>
      </c>
      <c r="C43" s="77" t="s">
        <v>134</v>
      </c>
      <c r="D43" s="79" t="s">
        <v>129</v>
      </c>
      <c r="E43" s="70">
        <v>0.4</v>
      </c>
      <c r="F43" s="70">
        <v>36</v>
      </c>
      <c r="G43" s="133">
        <v>11.29</v>
      </c>
      <c r="H43" s="24">
        <f t="shared" si="1"/>
        <v>162.576</v>
      </c>
    </row>
    <row r="44" spans="2:8" ht="14.25" customHeight="1">
      <c r="B44" s="27">
        <v>14</v>
      </c>
      <c r="C44" s="77" t="s">
        <v>135</v>
      </c>
      <c r="D44" s="79" t="s">
        <v>81</v>
      </c>
      <c r="E44" s="70">
        <v>194</v>
      </c>
      <c r="F44" s="70">
        <v>36</v>
      </c>
      <c r="G44" s="133">
        <v>0.15</v>
      </c>
      <c r="H44" s="24">
        <f t="shared" si="1"/>
        <v>1047.6</v>
      </c>
    </row>
    <row r="45" spans="2:8" ht="12">
      <c r="B45" s="27">
        <v>15</v>
      </c>
      <c r="C45" s="77" t="s">
        <v>136</v>
      </c>
      <c r="D45" s="79" t="s">
        <v>81</v>
      </c>
      <c r="E45" s="70">
        <v>0</v>
      </c>
      <c r="F45" s="70">
        <v>5</v>
      </c>
      <c r="G45" s="133">
        <v>2.02</v>
      </c>
      <c r="H45" s="24">
        <f t="shared" si="1"/>
        <v>0</v>
      </c>
    </row>
    <row r="46" spans="2:8" ht="12" customHeight="1">
      <c r="B46" s="27">
        <v>16</v>
      </c>
      <c r="C46" s="77" t="s">
        <v>137</v>
      </c>
      <c r="D46" s="79" t="s">
        <v>81</v>
      </c>
      <c r="E46" s="70">
        <v>8</v>
      </c>
      <c r="F46" s="70">
        <v>2</v>
      </c>
      <c r="G46" s="133">
        <v>4.8</v>
      </c>
      <c r="H46" s="24">
        <f t="shared" si="1"/>
        <v>76.8</v>
      </c>
    </row>
    <row r="47" spans="2:8" ht="12" customHeight="1">
      <c r="B47" s="27">
        <v>17</v>
      </c>
      <c r="C47" s="77" t="s">
        <v>138</v>
      </c>
      <c r="D47" s="79" t="s">
        <v>81</v>
      </c>
      <c r="E47" s="70">
        <v>1144</v>
      </c>
      <c r="F47" s="70">
        <v>72</v>
      </c>
      <c r="G47" s="133">
        <v>0.06</v>
      </c>
      <c r="H47" s="24">
        <f t="shared" si="1"/>
        <v>4942.08</v>
      </c>
    </row>
    <row r="48" spans="2:8" ht="12" customHeight="1">
      <c r="B48" s="27">
        <v>18</v>
      </c>
      <c r="C48" s="80" t="s">
        <v>139</v>
      </c>
      <c r="D48" s="81" t="s">
        <v>129</v>
      </c>
      <c r="E48" s="70">
        <v>0.4</v>
      </c>
      <c r="F48" s="70">
        <v>1</v>
      </c>
      <c r="G48" s="134">
        <v>11.29</v>
      </c>
      <c r="H48" s="24">
        <f t="shared" si="1"/>
        <v>4.516</v>
      </c>
    </row>
    <row r="49" spans="2:8" ht="12" customHeight="1">
      <c r="B49" s="27">
        <v>19</v>
      </c>
      <c r="C49" s="82" t="s">
        <v>140</v>
      </c>
      <c r="D49" s="51" t="s">
        <v>141</v>
      </c>
      <c r="E49" s="70">
        <v>18.33</v>
      </c>
      <c r="F49" s="70">
        <v>3</v>
      </c>
      <c r="G49" s="135">
        <v>27.3</v>
      </c>
      <c r="H49" s="24">
        <f t="shared" si="1"/>
        <v>1501.2269999999999</v>
      </c>
    </row>
    <row r="50" spans="2:8" ht="12" customHeight="1">
      <c r="B50" s="27">
        <v>20</v>
      </c>
      <c r="C50" s="82" t="s">
        <v>142</v>
      </c>
      <c r="D50" s="51" t="s">
        <v>32</v>
      </c>
      <c r="E50" s="70">
        <v>0</v>
      </c>
      <c r="F50" s="70">
        <v>2</v>
      </c>
      <c r="G50" s="136">
        <v>666.64</v>
      </c>
      <c r="H50" s="24">
        <f t="shared" si="1"/>
        <v>0</v>
      </c>
    </row>
    <row r="51" spans="2:8" ht="12" customHeight="1">
      <c r="B51" s="27">
        <v>21</v>
      </c>
      <c r="C51" s="82" t="s">
        <v>143</v>
      </c>
      <c r="D51" s="51" t="s">
        <v>32</v>
      </c>
      <c r="E51" s="70">
        <v>0</v>
      </c>
      <c r="F51" s="70">
        <v>6</v>
      </c>
      <c r="G51" s="136">
        <v>506.11</v>
      </c>
      <c r="H51" s="24">
        <f t="shared" si="1"/>
        <v>0</v>
      </c>
    </row>
    <row r="52" spans="2:8" ht="12" customHeight="1">
      <c r="B52" s="27">
        <v>22</v>
      </c>
      <c r="C52" s="82" t="s">
        <v>144</v>
      </c>
      <c r="D52" s="51" t="s">
        <v>32</v>
      </c>
      <c r="E52" s="70">
        <v>0</v>
      </c>
      <c r="F52" s="70">
        <v>5</v>
      </c>
      <c r="G52" s="136">
        <v>789.32</v>
      </c>
      <c r="H52" s="24">
        <f t="shared" si="1"/>
        <v>0</v>
      </c>
    </row>
    <row r="53" spans="2:8" ht="12">
      <c r="B53" s="27">
        <v>23</v>
      </c>
      <c r="C53" s="83" t="s">
        <v>145</v>
      </c>
      <c r="D53" s="51" t="s">
        <v>67</v>
      </c>
      <c r="E53" s="70">
        <v>1</v>
      </c>
      <c r="F53" s="70">
        <v>1</v>
      </c>
      <c r="G53" s="135">
        <v>208.49</v>
      </c>
      <c r="H53" s="24">
        <f t="shared" si="1"/>
        <v>208.49</v>
      </c>
    </row>
    <row r="54" spans="2:8" ht="12">
      <c r="B54" s="27"/>
      <c r="C54" s="72" t="s">
        <v>195</v>
      </c>
      <c r="D54" s="51" t="s">
        <v>105</v>
      </c>
      <c r="E54" s="24"/>
      <c r="F54" s="24"/>
      <c r="G54" s="84"/>
      <c r="H54" s="24">
        <f>SUM(H31:H53)</f>
        <v>28938.924999999996</v>
      </c>
    </row>
    <row r="55" spans="2:8" ht="12">
      <c r="B55" s="27"/>
      <c r="C55" s="72" t="s">
        <v>196</v>
      </c>
      <c r="D55" s="51"/>
      <c r="E55" s="24"/>
      <c r="F55" s="24"/>
      <c r="G55" s="84"/>
      <c r="H55" s="26">
        <f>H54*1.18</f>
        <v>34147.93149999999</v>
      </c>
    </row>
    <row r="56" spans="2:8" ht="12">
      <c r="B56" s="30"/>
      <c r="C56" s="72" t="s">
        <v>197</v>
      </c>
      <c r="D56" s="17" t="s">
        <v>12</v>
      </c>
      <c r="E56" s="24"/>
      <c r="F56" s="24"/>
      <c r="G56" s="84"/>
      <c r="H56" s="26">
        <f>H55/D5/12</f>
        <v>0.8452374605201927</v>
      </c>
    </row>
    <row r="57" spans="2:8" ht="12" customHeight="1">
      <c r="B57" s="75" t="s">
        <v>146</v>
      </c>
      <c r="C57" s="28" t="s">
        <v>20</v>
      </c>
      <c r="D57" s="17" t="s">
        <v>190</v>
      </c>
      <c r="E57" s="70">
        <v>898</v>
      </c>
      <c r="F57" s="24"/>
      <c r="G57" s="85">
        <v>0.68</v>
      </c>
      <c r="H57" s="26">
        <f>G57*E57*12</f>
        <v>7327.680000000001</v>
      </c>
    </row>
    <row r="58" spans="2:8" ht="12" customHeight="1">
      <c r="B58" s="75"/>
      <c r="C58" s="28"/>
      <c r="D58" s="17" t="s">
        <v>12</v>
      </c>
      <c r="E58" s="24"/>
      <c r="F58" s="24"/>
      <c r="G58" s="25"/>
      <c r="H58" s="26">
        <f>H57/D5/12</f>
        <v>0.18137642201562365</v>
      </c>
    </row>
    <row r="59" spans="2:9" ht="12">
      <c r="B59" s="20" t="s">
        <v>147</v>
      </c>
      <c r="C59" s="33" t="s">
        <v>25</v>
      </c>
      <c r="D59" s="25"/>
      <c r="E59" s="34" t="s">
        <v>178</v>
      </c>
      <c r="F59" s="34"/>
      <c r="G59" s="17"/>
      <c r="H59" s="18"/>
      <c r="I59" s="44"/>
    </row>
    <row r="60" spans="2:8" ht="12">
      <c r="B60" s="20" t="s">
        <v>179</v>
      </c>
      <c r="C60" s="114" t="s">
        <v>26</v>
      </c>
      <c r="D60" s="35"/>
      <c r="E60" s="34"/>
      <c r="F60" s="34"/>
      <c r="G60" s="17"/>
      <c r="H60" s="18"/>
    </row>
    <row r="61" spans="2:8" ht="11.25" customHeight="1">
      <c r="B61" s="36">
        <v>1</v>
      </c>
      <c r="C61" s="37" t="s">
        <v>27</v>
      </c>
      <c r="D61" s="86" t="s">
        <v>28</v>
      </c>
      <c r="E61" s="116">
        <v>100</v>
      </c>
      <c r="F61" s="137"/>
      <c r="G61" s="87">
        <v>23.74</v>
      </c>
      <c r="H61" s="88">
        <f>E61*G61</f>
        <v>2374</v>
      </c>
    </row>
    <row r="62" spans="2:8" ht="13.5" customHeight="1">
      <c r="B62" s="36">
        <v>2</v>
      </c>
      <c r="C62" s="37" t="s">
        <v>29</v>
      </c>
      <c r="D62" s="86" t="s">
        <v>28</v>
      </c>
      <c r="E62" s="116">
        <v>0</v>
      </c>
      <c r="F62" s="137"/>
      <c r="G62" s="87">
        <v>62.95</v>
      </c>
      <c r="H62" s="88">
        <f aca="true" t="shared" si="2" ref="H62:H75">E62*G62</f>
        <v>0</v>
      </c>
    </row>
    <row r="63" spans="2:8" ht="12.75" customHeight="1">
      <c r="B63" s="38">
        <v>3</v>
      </c>
      <c r="C63" s="39" t="s">
        <v>148</v>
      </c>
      <c r="D63" s="86" t="s">
        <v>149</v>
      </c>
      <c r="E63" s="116">
        <v>70</v>
      </c>
      <c r="F63" s="137"/>
      <c r="G63" s="87">
        <v>12.64</v>
      </c>
      <c r="H63" s="88">
        <f t="shared" si="2"/>
        <v>884.8000000000001</v>
      </c>
    </row>
    <row r="64" spans="2:8" ht="12" customHeight="1">
      <c r="B64" s="36">
        <v>4</v>
      </c>
      <c r="C64" s="39" t="s">
        <v>30</v>
      </c>
      <c r="D64" s="86" t="s">
        <v>31</v>
      </c>
      <c r="E64" s="116">
        <v>70</v>
      </c>
      <c r="F64" s="137"/>
      <c r="G64" s="87">
        <v>12.64</v>
      </c>
      <c r="H64" s="88">
        <f t="shared" si="2"/>
        <v>884.8000000000001</v>
      </c>
    </row>
    <row r="65" spans="2:8" ht="24">
      <c r="B65" s="36">
        <v>5</v>
      </c>
      <c r="C65" s="37" t="s">
        <v>150</v>
      </c>
      <c r="D65" s="86" t="s">
        <v>32</v>
      </c>
      <c r="E65" s="124">
        <v>0.898</v>
      </c>
      <c r="F65" s="138"/>
      <c r="G65" s="87">
        <v>1264.03</v>
      </c>
      <c r="H65" s="88">
        <f t="shared" si="2"/>
        <v>1135.09894</v>
      </c>
    </row>
    <row r="66" spans="2:8" ht="12.75">
      <c r="B66" s="38">
        <v>6</v>
      </c>
      <c r="C66" s="40" t="s">
        <v>33</v>
      </c>
      <c r="D66" s="86" t="s">
        <v>34</v>
      </c>
      <c r="E66" s="116">
        <v>0.2</v>
      </c>
      <c r="F66" s="139"/>
      <c r="G66" s="87">
        <v>1422.03</v>
      </c>
      <c r="H66" s="88">
        <f t="shared" si="2"/>
        <v>284.406</v>
      </c>
    </row>
    <row r="67" spans="2:8" ht="13.5" customHeight="1">
      <c r="B67" s="36">
        <v>7</v>
      </c>
      <c r="C67" s="37" t="s">
        <v>35</v>
      </c>
      <c r="D67" s="86" t="s">
        <v>36</v>
      </c>
      <c r="E67" s="116">
        <v>3</v>
      </c>
      <c r="F67" s="137"/>
      <c r="G67" s="87">
        <v>15.33</v>
      </c>
      <c r="H67" s="88">
        <f t="shared" si="2"/>
        <v>45.99</v>
      </c>
    </row>
    <row r="68" spans="2:8" ht="13.5" customHeight="1">
      <c r="B68" s="36">
        <v>8</v>
      </c>
      <c r="C68" s="37" t="s">
        <v>151</v>
      </c>
      <c r="D68" s="86" t="s">
        <v>37</v>
      </c>
      <c r="E68" s="116">
        <v>2</v>
      </c>
      <c r="F68" s="137"/>
      <c r="G68" s="87">
        <v>126.01</v>
      </c>
      <c r="H68" s="88">
        <f t="shared" si="2"/>
        <v>252.02</v>
      </c>
    </row>
    <row r="69" spans="2:8" ht="14.25" customHeight="1">
      <c r="B69" s="36">
        <v>9</v>
      </c>
      <c r="C69" s="37" t="s">
        <v>152</v>
      </c>
      <c r="D69" s="86" t="s">
        <v>38</v>
      </c>
      <c r="E69" s="116">
        <v>0</v>
      </c>
      <c r="F69" s="137"/>
      <c r="G69" s="87">
        <v>25.81</v>
      </c>
      <c r="H69" s="88">
        <f t="shared" si="2"/>
        <v>0</v>
      </c>
    </row>
    <row r="70" spans="2:8" ht="12.75">
      <c r="B70" s="36">
        <v>10</v>
      </c>
      <c r="C70" s="37" t="s">
        <v>153</v>
      </c>
      <c r="D70" s="86" t="s">
        <v>28</v>
      </c>
      <c r="E70" s="116">
        <v>0</v>
      </c>
      <c r="F70" s="137"/>
      <c r="G70" s="87">
        <v>79</v>
      </c>
      <c r="H70" s="88">
        <f t="shared" si="2"/>
        <v>0</v>
      </c>
    </row>
    <row r="71" spans="2:8" ht="12.75">
      <c r="B71" s="36">
        <v>11</v>
      </c>
      <c r="C71" s="42" t="s">
        <v>199</v>
      </c>
      <c r="D71" s="86" t="s">
        <v>40</v>
      </c>
      <c r="E71" s="117">
        <v>1</v>
      </c>
      <c r="F71" s="137"/>
      <c r="G71" s="89">
        <v>342.87</v>
      </c>
      <c r="H71" s="88">
        <f>E71*G71</f>
        <v>342.87</v>
      </c>
    </row>
    <row r="72" spans="2:8" ht="12.75">
      <c r="B72" s="41">
        <v>12</v>
      </c>
      <c r="C72" s="37" t="s">
        <v>154</v>
      </c>
      <c r="D72" s="86" t="s">
        <v>63</v>
      </c>
      <c r="E72" s="116">
        <v>14.04</v>
      </c>
      <c r="F72" s="140"/>
      <c r="G72" s="87">
        <v>34.6</v>
      </c>
      <c r="H72" s="88">
        <f t="shared" si="2"/>
        <v>485.784</v>
      </c>
    </row>
    <row r="73" spans="2:8" ht="12" customHeight="1">
      <c r="B73" s="36">
        <v>13</v>
      </c>
      <c r="C73" s="37" t="s">
        <v>155</v>
      </c>
      <c r="D73" s="86" t="s">
        <v>28</v>
      </c>
      <c r="E73" s="116">
        <v>1</v>
      </c>
      <c r="F73" s="137"/>
      <c r="G73" s="87">
        <v>662.03</v>
      </c>
      <c r="H73" s="88">
        <f t="shared" si="2"/>
        <v>662.03</v>
      </c>
    </row>
    <row r="74" spans="2:8" ht="13.5" customHeight="1">
      <c r="B74" s="36">
        <v>14</v>
      </c>
      <c r="C74" s="42" t="s">
        <v>156</v>
      </c>
      <c r="D74" s="86" t="s">
        <v>28</v>
      </c>
      <c r="E74" s="116">
        <v>20</v>
      </c>
      <c r="F74" s="141"/>
      <c r="G74" s="87">
        <v>3.79</v>
      </c>
      <c r="H74" s="88">
        <f t="shared" si="2"/>
        <v>75.8</v>
      </c>
    </row>
    <row r="75" spans="2:8" ht="12.75">
      <c r="B75" s="36">
        <v>15</v>
      </c>
      <c r="C75" s="37" t="s">
        <v>157</v>
      </c>
      <c r="D75" s="86" t="s">
        <v>39</v>
      </c>
      <c r="E75" s="116">
        <v>0</v>
      </c>
      <c r="F75" s="141"/>
      <c r="G75" s="87">
        <v>20</v>
      </c>
      <c r="H75" s="88">
        <f t="shared" si="2"/>
        <v>0</v>
      </c>
    </row>
    <row r="76" spans="2:8" ht="12" customHeight="1">
      <c r="B76" s="39"/>
      <c r="C76" s="53" t="s">
        <v>188</v>
      </c>
      <c r="D76" s="86"/>
      <c r="E76" s="93"/>
      <c r="F76" s="90"/>
      <c r="G76" s="91"/>
      <c r="H76" s="92">
        <f>SUM(H61:H75)</f>
        <v>7427.59894</v>
      </c>
    </row>
    <row r="77" spans="2:8" ht="12.75" customHeight="1">
      <c r="B77" s="39"/>
      <c r="C77" s="123" t="s">
        <v>198</v>
      </c>
      <c r="D77" s="126"/>
      <c r="E77" s="127"/>
      <c r="F77" s="128"/>
      <c r="G77" s="129"/>
      <c r="H77" s="132">
        <f>(H76*15%)+H76</f>
        <v>8541.738781</v>
      </c>
    </row>
    <row r="78" spans="2:8" ht="12.75" customHeight="1">
      <c r="B78" s="39"/>
      <c r="C78" s="123" t="s">
        <v>196</v>
      </c>
      <c r="D78" s="130"/>
      <c r="E78" s="113"/>
      <c r="F78" s="130"/>
      <c r="G78" s="131"/>
      <c r="H78" s="60">
        <f>H77*1.18</f>
        <v>10079.251761579999</v>
      </c>
    </row>
    <row r="79" spans="2:8" ht="12.75" customHeight="1">
      <c r="B79" s="39"/>
      <c r="C79" s="72" t="s">
        <v>197</v>
      </c>
      <c r="D79" s="16" t="s">
        <v>12</v>
      </c>
      <c r="E79" s="45"/>
      <c r="F79" s="45"/>
      <c r="G79" s="45"/>
      <c r="H79" s="29">
        <f>H78/D5/12</f>
        <v>0.2494839596038653</v>
      </c>
    </row>
    <row r="80" spans="2:8" ht="14.25" customHeight="1">
      <c r="B80" s="20" t="s">
        <v>180</v>
      </c>
      <c r="C80" s="122" t="s">
        <v>41</v>
      </c>
      <c r="D80" s="108"/>
      <c r="E80" s="34" t="s">
        <v>178</v>
      </c>
      <c r="F80" s="18"/>
      <c r="G80" s="94"/>
      <c r="H80" s="18"/>
    </row>
    <row r="81" spans="2:8" ht="24.75" customHeight="1">
      <c r="B81" s="39">
        <v>1</v>
      </c>
      <c r="C81" s="48" t="s">
        <v>42</v>
      </c>
      <c r="D81" s="109" t="s">
        <v>43</v>
      </c>
      <c r="E81" s="95">
        <v>12.85</v>
      </c>
      <c r="F81" s="52"/>
      <c r="G81" s="95">
        <v>632.01</v>
      </c>
      <c r="H81" s="96">
        <f>E81*G81</f>
        <v>8121.3285</v>
      </c>
    </row>
    <row r="82" spans="2:8" ht="24">
      <c r="B82" s="39">
        <v>2</v>
      </c>
      <c r="C82" s="48" t="s">
        <v>44</v>
      </c>
      <c r="D82" s="109" t="s">
        <v>45</v>
      </c>
      <c r="E82" s="95">
        <v>2</v>
      </c>
      <c r="F82" s="52"/>
      <c r="G82" s="95">
        <v>237.65</v>
      </c>
      <c r="H82" s="96">
        <f aca="true" t="shared" si="3" ref="H82:H99">E82*G82</f>
        <v>475.3</v>
      </c>
    </row>
    <row r="83" spans="2:8" ht="15" customHeight="1">
      <c r="B83" s="39">
        <v>3</v>
      </c>
      <c r="C83" s="48" t="s">
        <v>46</v>
      </c>
      <c r="D83" s="109" t="s">
        <v>45</v>
      </c>
      <c r="E83" s="95">
        <v>1</v>
      </c>
      <c r="F83" s="52"/>
      <c r="G83" s="95">
        <v>264.4</v>
      </c>
      <c r="H83" s="96">
        <f t="shared" si="3"/>
        <v>264.4</v>
      </c>
    </row>
    <row r="84" spans="2:8" ht="12">
      <c r="B84" s="39">
        <v>4</v>
      </c>
      <c r="C84" s="48" t="s">
        <v>47</v>
      </c>
      <c r="D84" s="109" t="s">
        <v>48</v>
      </c>
      <c r="E84" s="95">
        <v>10</v>
      </c>
      <c r="F84" s="52"/>
      <c r="G84" s="95">
        <v>23.9</v>
      </c>
      <c r="H84" s="96">
        <f t="shared" si="3"/>
        <v>239</v>
      </c>
    </row>
    <row r="85" spans="2:8" ht="14.25" customHeight="1">
      <c r="B85" s="39">
        <v>5</v>
      </c>
      <c r="C85" s="48" t="s">
        <v>49</v>
      </c>
      <c r="D85" s="109" t="s">
        <v>50</v>
      </c>
      <c r="E85" s="95">
        <v>25</v>
      </c>
      <c r="F85" s="52"/>
      <c r="G85" s="95">
        <v>44.44</v>
      </c>
      <c r="H85" s="96">
        <f t="shared" si="3"/>
        <v>1111</v>
      </c>
    </row>
    <row r="86" spans="2:9" ht="13.5" customHeight="1">
      <c r="B86" s="39">
        <v>6</v>
      </c>
      <c r="C86" s="48" t="s">
        <v>51</v>
      </c>
      <c r="D86" s="109" t="s">
        <v>52</v>
      </c>
      <c r="E86" s="95">
        <v>1</v>
      </c>
      <c r="F86" s="52"/>
      <c r="G86" s="95">
        <v>222.42</v>
      </c>
      <c r="H86" s="96">
        <f t="shared" si="3"/>
        <v>222.42</v>
      </c>
      <c r="I86" s="44"/>
    </row>
    <row r="87" spans="2:8" ht="24">
      <c r="B87" s="39">
        <v>7</v>
      </c>
      <c r="C87" s="48" t="s">
        <v>53</v>
      </c>
      <c r="D87" s="109" t="s">
        <v>54</v>
      </c>
      <c r="E87" s="95">
        <v>5</v>
      </c>
      <c r="F87" s="52"/>
      <c r="G87" s="95">
        <v>152.63</v>
      </c>
      <c r="H87" s="96">
        <f t="shared" si="3"/>
        <v>763.15</v>
      </c>
    </row>
    <row r="88" spans="2:8" ht="13.5" customHeight="1">
      <c r="B88" s="39">
        <v>8</v>
      </c>
      <c r="C88" s="48" t="s">
        <v>55</v>
      </c>
      <c r="D88" s="109" t="s">
        <v>48</v>
      </c>
      <c r="E88" s="95">
        <v>4</v>
      </c>
      <c r="F88" s="52"/>
      <c r="G88" s="95">
        <v>116.62</v>
      </c>
      <c r="H88" s="96">
        <f t="shared" si="3"/>
        <v>466.48</v>
      </c>
    </row>
    <row r="89" spans="2:8" ht="12">
      <c r="B89" s="39">
        <v>9</v>
      </c>
      <c r="C89" s="48" t="s">
        <v>56</v>
      </c>
      <c r="D89" s="109" t="s">
        <v>48</v>
      </c>
      <c r="E89" s="95">
        <v>1</v>
      </c>
      <c r="F89" s="52"/>
      <c r="G89" s="95">
        <v>119.06</v>
      </c>
      <c r="H89" s="96">
        <f t="shared" si="3"/>
        <v>119.06</v>
      </c>
    </row>
    <row r="90" spans="2:8" ht="12">
      <c r="B90" s="39">
        <v>10</v>
      </c>
      <c r="C90" s="48" t="s">
        <v>57</v>
      </c>
      <c r="D90" s="109" t="s">
        <v>58</v>
      </c>
      <c r="E90" s="95">
        <v>14</v>
      </c>
      <c r="F90" s="52"/>
      <c r="G90" s="95">
        <v>91.64</v>
      </c>
      <c r="H90" s="96">
        <f t="shared" si="3"/>
        <v>1282.96</v>
      </c>
    </row>
    <row r="91" spans="2:8" ht="14.25" customHeight="1">
      <c r="B91" s="39">
        <v>11</v>
      </c>
      <c r="C91" s="48" t="s">
        <v>59</v>
      </c>
      <c r="D91" s="109" t="s">
        <v>60</v>
      </c>
      <c r="E91" s="95">
        <v>0</v>
      </c>
      <c r="F91" s="52"/>
      <c r="G91" s="95">
        <v>148.11</v>
      </c>
      <c r="H91" s="96">
        <f t="shared" si="3"/>
        <v>0</v>
      </c>
    </row>
    <row r="92" spans="2:8" ht="12.75" customHeight="1">
      <c r="B92" s="39">
        <v>12</v>
      </c>
      <c r="C92" s="48" t="s">
        <v>61</v>
      </c>
      <c r="D92" s="109" t="s">
        <v>58</v>
      </c>
      <c r="E92" s="95">
        <v>2</v>
      </c>
      <c r="F92" s="52"/>
      <c r="G92" s="95">
        <v>260.47</v>
      </c>
      <c r="H92" s="96">
        <f t="shared" si="3"/>
        <v>520.94</v>
      </c>
    </row>
    <row r="93" spans="2:8" ht="14.25" customHeight="1">
      <c r="B93" s="39">
        <v>13</v>
      </c>
      <c r="C93" s="48" t="s">
        <v>158</v>
      </c>
      <c r="D93" s="109" t="s">
        <v>62</v>
      </c>
      <c r="E93" s="147">
        <v>0.00025</v>
      </c>
      <c r="F93" s="52"/>
      <c r="G93" s="95">
        <v>101100.44</v>
      </c>
      <c r="H93" s="96">
        <f t="shared" si="3"/>
        <v>25.27511</v>
      </c>
    </row>
    <row r="94" spans="2:8" ht="13.5" customHeight="1">
      <c r="B94" s="39">
        <v>14</v>
      </c>
      <c r="C94" s="48" t="s">
        <v>64</v>
      </c>
      <c r="D94" s="109" t="s">
        <v>58</v>
      </c>
      <c r="E94" s="95">
        <v>12</v>
      </c>
      <c r="F94" s="52"/>
      <c r="G94" s="95">
        <v>47.4</v>
      </c>
      <c r="H94" s="96">
        <f t="shared" si="3"/>
        <v>568.8</v>
      </c>
    </row>
    <row r="95" spans="2:8" ht="13.5" customHeight="1">
      <c r="B95" s="39">
        <v>15</v>
      </c>
      <c r="C95" s="48" t="s">
        <v>65</v>
      </c>
      <c r="D95" s="109" t="s">
        <v>63</v>
      </c>
      <c r="E95" s="95">
        <v>100</v>
      </c>
      <c r="F95" s="52"/>
      <c r="G95" s="95">
        <v>43.04</v>
      </c>
      <c r="H95" s="96">
        <f t="shared" si="3"/>
        <v>4304</v>
      </c>
    </row>
    <row r="96" spans="2:8" ht="12">
      <c r="B96" s="39">
        <v>16</v>
      </c>
      <c r="C96" s="48" t="s">
        <v>66</v>
      </c>
      <c r="D96" s="109" t="s">
        <v>58</v>
      </c>
      <c r="E96" s="95">
        <v>1</v>
      </c>
      <c r="F96" s="52"/>
      <c r="G96" s="95">
        <v>80.58</v>
      </c>
      <c r="H96" s="96">
        <f t="shared" si="3"/>
        <v>80.58</v>
      </c>
    </row>
    <row r="97" spans="2:8" ht="12">
      <c r="B97" s="39">
        <v>17</v>
      </c>
      <c r="C97" s="48" t="s">
        <v>68</v>
      </c>
      <c r="D97" s="109" t="s">
        <v>67</v>
      </c>
      <c r="E97" s="95">
        <v>0.5</v>
      </c>
      <c r="F97" s="52"/>
      <c r="G97" s="95">
        <v>302.02</v>
      </c>
      <c r="H97" s="96">
        <f t="shared" si="3"/>
        <v>151.01</v>
      </c>
    </row>
    <row r="98" spans="2:8" ht="14.25" customHeight="1">
      <c r="B98" s="39">
        <v>18</v>
      </c>
      <c r="C98" s="48" t="s">
        <v>159</v>
      </c>
      <c r="D98" s="109" t="s">
        <v>52</v>
      </c>
      <c r="E98" s="95">
        <v>180</v>
      </c>
      <c r="F98" s="52"/>
      <c r="G98" s="95">
        <v>52.68</v>
      </c>
      <c r="H98" s="96">
        <f t="shared" si="3"/>
        <v>9482.4</v>
      </c>
    </row>
    <row r="99" spans="2:8" ht="12.75" customHeight="1">
      <c r="B99" s="39">
        <v>19</v>
      </c>
      <c r="C99" s="48" t="s">
        <v>160</v>
      </c>
      <c r="D99" s="109" t="s">
        <v>63</v>
      </c>
      <c r="E99" s="95">
        <v>120</v>
      </c>
      <c r="F99" s="52"/>
      <c r="G99" s="95">
        <v>7.12</v>
      </c>
      <c r="H99" s="96">
        <f t="shared" si="3"/>
        <v>854.4</v>
      </c>
    </row>
    <row r="100" spans="2:8" ht="13.5" customHeight="1">
      <c r="B100" s="39"/>
      <c r="C100" s="53" t="s">
        <v>188</v>
      </c>
      <c r="D100" s="97"/>
      <c r="E100" s="51"/>
      <c r="F100" s="51"/>
      <c r="G100" s="97"/>
      <c r="H100" s="96">
        <f>SUM(H81:H99)</f>
        <v>29052.50361</v>
      </c>
    </row>
    <row r="101" spans="2:8" ht="12">
      <c r="B101" s="39"/>
      <c r="C101" s="123" t="s">
        <v>198</v>
      </c>
      <c r="D101" s="97"/>
      <c r="E101" s="51"/>
      <c r="F101" s="51"/>
      <c r="G101" s="97"/>
      <c r="H101" s="96">
        <f>H100*1.15</f>
        <v>33410.3791515</v>
      </c>
    </row>
    <row r="102" spans="2:8" ht="12">
      <c r="B102" s="39"/>
      <c r="C102" s="123" t="s">
        <v>196</v>
      </c>
      <c r="D102" s="97"/>
      <c r="E102" s="51"/>
      <c r="F102" s="51"/>
      <c r="G102" s="97"/>
      <c r="H102" s="67">
        <f>H101*1.18</f>
        <v>39424.24739876999</v>
      </c>
    </row>
    <row r="103" spans="2:8" ht="12">
      <c r="B103" s="39"/>
      <c r="C103" s="72" t="s">
        <v>197</v>
      </c>
      <c r="D103" s="16" t="s">
        <v>12</v>
      </c>
      <c r="E103" s="51"/>
      <c r="F103" s="51"/>
      <c r="G103" s="97"/>
      <c r="H103" s="67">
        <f>H102/D5/12</f>
        <v>0.9758380461275135</v>
      </c>
    </row>
    <row r="104" spans="2:8" ht="12">
      <c r="B104" s="20" t="s">
        <v>181</v>
      </c>
      <c r="C104" s="122" t="s">
        <v>69</v>
      </c>
      <c r="D104" s="109"/>
      <c r="E104" s="34" t="s">
        <v>178</v>
      </c>
      <c r="F104" s="50"/>
      <c r="G104" s="98"/>
      <c r="H104" s="51"/>
    </row>
    <row r="105" spans="2:8" ht="24">
      <c r="B105" s="39">
        <v>1</v>
      </c>
      <c r="C105" s="48" t="s">
        <v>70</v>
      </c>
      <c r="D105" s="109" t="s">
        <v>43</v>
      </c>
      <c r="E105" s="95">
        <v>8.48</v>
      </c>
      <c r="F105" s="52"/>
      <c r="G105" s="95">
        <v>632.01</v>
      </c>
      <c r="H105" s="96">
        <f>E105*G105</f>
        <v>5359.4448</v>
      </c>
    </row>
    <row r="106" spans="2:9" ht="24">
      <c r="B106" s="39">
        <v>2</v>
      </c>
      <c r="C106" s="48" t="s">
        <v>71</v>
      </c>
      <c r="D106" s="109" t="s">
        <v>72</v>
      </c>
      <c r="E106" s="95">
        <v>2</v>
      </c>
      <c r="F106" s="52"/>
      <c r="G106" s="95">
        <v>1387.16</v>
      </c>
      <c r="H106" s="96">
        <f aca="true" t="shared" si="4" ref="H106:H115">E106*G106</f>
        <v>2774.32</v>
      </c>
      <c r="I106" s="44"/>
    </row>
    <row r="107" spans="2:8" ht="12">
      <c r="B107" s="39">
        <v>3</v>
      </c>
      <c r="C107" s="48" t="s">
        <v>73</v>
      </c>
      <c r="D107" s="109" t="s">
        <v>72</v>
      </c>
      <c r="E107" s="95">
        <v>10</v>
      </c>
      <c r="F107" s="52"/>
      <c r="G107" s="95">
        <v>186.44</v>
      </c>
      <c r="H107" s="96">
        <f t="shared" si="4"/>
        <v>1864.4</v>
      </c>
    </row>
    <row r="108" spans="2:8" ht="12" customHeight="1">
      <c r="B108" s="39">
        <v>4</v>
      </c>
      <c r="C108" s="48" t="s">
        <v>74</v>
      </c>
      <c r="D108" s="109" t="s">
        <v>75</v>
      </c>
      <c r="E108" s="95">
        <v>16</v>
      </c>
      <c r="F108" s="52"/>
      <c r="G108" s="95">
        <v>88.48</v>
      </c>
      <c r="H108" s="96">
        <f t="shared" si="4"/>
        <v>1415.68</v>
      </c>
    </row>
    <row r="109" spans="2:8" ht="12">
      <c r="B109" s="39">
        <v>5</v>
      </c>
      <c r="C109" s="48" t="s">
        <v>76</v>
      </c>
      <c r="D109" s="109" t="s">
        <v>58</v>
      </c>
      <c r="E109" s="95">
        <v>45</v>
      </c>
      <c r="F109" s="52"/>
      <c r="G109" s="95">
        <v>41.17</v>
      </c>
      <c r="H109" s="96">
        <f t="shared" si="4"/>
        <v>1852.65</v>
      </c>
    </row>
    <row r="110" spans="2:8" ht="13.5" customHeight="1">
      <c r="B110" s="39">
        <v>6</v>
      </c>
      <c r="C110" s="48" t="s">
        <v>77</v>
      </c>
      <c r="D110" s="109" t="s">
        <v>58</v>
      </c>
      <c r="E110" s="95">
        <v>8</v>
      </c>
      <c r="F110" s="52"/>
      <c r="G110" s="95">
        <v>237.09</v>
      </c>
      <c r="H110" s="96">
        <f t="shared" si="4"/>
        <v>1896.72</v>
      </c>
    </row>
    <row r="111" spans="2:8" ht="12.75" customHeight="1">
      <c r="B111" s="39">
        <v>7</v>
      </c>
      <c r="C111" s="48" t="s">
        <v>78</v>
      </c>
      <c r="D111" s="109" t="s">
        <v>58</v>
      </c>
      <c r="E111" s="95">
        <v>0</v>
      </c>
      <c r="F111" s="52"/>
      <c r="G111" s="95">
        <v>169.65</v>
      </c>
      <c r="H111" s="96">
        <f t="shared" si="4"/>
        <v>0</v>
      </c>
    </row>
    <row r="112" spans="2:8" ht="12.75" customHeight="1">
      <c r="B112" s="39">
        <v>8</v>
      </c>
      <c r="C112" s="48" t="s">
        <v>79</v>
      </c>
      <c r="D112" s="109" t="s">
        <v>58</v>
      </c>
      <c r="E112" s="95">
        <v>24</v>
      </c>
      <c r="F112" s="52"/>
      <c r="G112" s="95">
        <v>47.87</v>
      </c>
      <c r="H112" s="96">
        <f t="shared" si="4"/>
        <v>1148.8799999999999</v>
      </c>
    </row>
    <row r="113" spans="2:8" ht="12.75" customHeight="1">
      <c r="B113" s="39">
        <v>9</v>
      </c>
      <c r="C113" s="48" t="s">
        <v>80</v>
      </c>
      <c r="D113" s="109" t="s">
        <v>58</v>
      </c>
      <c r="E113" s="95">
        <v>1</v>
      </c>
      <c r="F113" s="52"/>
      <c r="G113" s="95">
        <v>210.53</v>
      </c>
      <c r="H113" s="96">
        <f t="shared" si="4"/>
        <v>210.53</v>
      </c>
    </row>
    <row r="114" spans="2:8" ht="12" customHeight="1">
      <c r="B114" s="39">
        <v>10</v>
      </c>
      <c r="C114" s="48" t="s">
        <v>82</v>
      </c>
      <c r="D114" s="109" t="s">
        <v>58</v>
      </c>
      <c r="E114" s="95">
        <v>0</v>
      </c>
      <c r="F114" s="52"/>
      <c r="G114" s="95">
        <v>53.72</v>
      </c>
      <c r="H114" s="96">
        <f t="shared" si="4"/>
        <v>0</v>
      </c>
    </row>
    <row r="115" spans="2:8" ht="12">
      <c r="B115" s="39">
        <v>11</v>
      </c>
      <c r="C115" s="48" t="s">
        <v>83</v>
      </c>
      <c r="D115" s="109" t="s">
        <v>67</v>
      </c>
      <c r="E115" s="95">
        <v>8.4</v>
      </c>
      <c r="F115" s="52"/>
      <c r="G115" s="95">
        <v>46</v>
      </c>
      <c r="H115" s="96">
        <f t="shared" si="4"/>
        <v>386.40000000000003</v>
      </c>
    </row>
    <row r="116" spans="2:8" ht="12" customHeight="1">
      <c r="B116" s="39"/>
      <c r="C116" s="53" t="s">
        <v>188</v>
      </c>
      <c r="D116" s="51"/>
      <c r="E116" s="97"/>
      <c r="F116" s="51"/>
      <c r="G116" s="97"/>
      <c r="H116" s="96">
        <f>SUM(H105:H115)</f>
        <v>16909.0248</v>
      </c>
    </row>
    <row r="117" spans="2:8" ht="12">
      <c r="B117" s="39"/>
      <c r="C117" s="123" t="s">
        <v>198</v>
      </c>
      <c r="D117" s="51"/>
      <c r="E117" s="51"/>
      <c r="F117" s="51"/>
      <c r="G117" s="97"/>
      <c r="H117" s="96">
        <f>H116*1.15</f>
        <v>19445.37852</v>
      </c>
    </row>
    <row r="118" spans="2:8" ht="12">
      <c r="B118" s="39"/>
      <c r="C118" s="123" t="s">
        <v>196</v>
      </c>
      <c r="D118" s="51"/>
      <c r="E118" s="51"/>
      <c r="F118" s="51"/>
      <c r="G118" s="97"/>
      <c r="H118" s="67">
        <f>H117*1.18</f>
        <v>22945.5466536</v>
      </c>
    </row>
    <row r="119" spans="2:8" ht="12">
      <c r="B119" s="39"/>
      <c r="C119" s="72" t="s">
        <v>197</v>
      </c>
      <c r="D119" s="17" t="s">
        <v>12</v>
      </c>
      <c r="E119" s="51"/>
      <c r="F119" s="51"/>
      <c r="G119" s="97"/>
      <c r="H119" s="67">
        <f>H118/D5/12</f>
        <v>0.5679534522826507</v>
      </c>
    </row>
    <row r="120" spans="2:8" ht="24">
      <c r="B120" s="20" t="s">
        <v>182</v>
      </c>
      <c r="C120" s="121" t="s">
        <v>183</v>
      </c>
      <c r="D120" s="25"/>
      <c r="E120" s="34"/>
      <c r="F120" s="51"/>
      <c r="G120" s="97"/>
      <c r="H120" s="67"/>
    </row>
    <row r="121" spans="2:8" ht="24">
      <c r="B121" s="18">
        <v>1</v>
      </c>
      <c r="C121" s="37" t="s">
        <v>184</v>
      </c>
      <c r="D121" s="16" t="s">
        <v>185</v>
      </c>
      <c r="E121" s="115">
        <v>1</v>
      </c>
      <c r="F121" s="115">
        <v>12</v>
      </c>
      <c r="G121" s="115">
        <v>155.38</v>
      </c>
      <c r="H121" s="96">
        <f>E121*G121*F121</f>
        <v>1864.56</v>
      </c>
    </row>
    <row r="122" spans="2:8" ht="12">
      <c r="B122" s="18">
        <v>2</v>
      </c>
      <c r="C122" s="39" t="s">
        <v>186</v>
      </c>
      <c r="D122" s="16" t="s">
        <v>185</v>
      </c>
      <c r="E122" s="115">
        <v>1</v>
      </c>
      <c r="F122" s="115">
        <v>12</v>
      </c>
      <c r="G122" s="115">
        <v>77.69</v>
      </c>
      <c r="H122" s="96">
        <f>E122*G122*F122</f>
        <v>932.28</v>
      </c>
    </row>
    <row r="123" spans="2:8" ht="12">
      <c r="B123" s="18">
        <v>3</v>
      </c>
      <c r="C123" s="39" t="s">
        <v>187</v>
      </c>
      <c r="D123" s="16" t="s">
        <v>185</v>
      </c>
      <c r="E123" s="115">
        <v>1</v>
      </c>
      <c r="F123" s="115">
        <v>3</v>
      </c>
      <c r="G123" s="115">
        <v>155.38</v>
      </c>
      <c r="H123" s="96">
        <f>E123*G123*F123</f>
        <v>466.14</v>
      </c>
    </row>
    <row r="124" spans="2:8" ht="12">
      <c r="B124" s="18"/>
      <c r="C124" s="53" t="s">
        <v>188</v>
      </c>
      <c r="D124" s="17"/>
      <c r="E124" s="51"/>
      <c r="F124" s="51"/>
      <c r="G124" s="97"/>
      <c r="H124" s="96">
        <f>H121+H122+H123</f>
        <v>3262.98</v>
      </c>
    </row>
    <row r="125" spans="2:8" ht="12">
      <c r="B125" s="18"/>
      <c r="C125" s="123" t="s">
        <v>198</v>
      </c>
      <c r="D125" s="17"/>
      <c r="E125" s="51"/>
      <c r="F125" s="51"/>
      <c r="G125" s="97"/>
      <c r="H125" s="96">
        <f>H124*1.15</f>
        <v>3752.4269999999997</v>
      </c>
    </row>
    <row r="126" spans="2:8" ht="12">
      <c r="B126" s="18"/>
      <c r="C126" s="123" t="s">
        <v>196</v>
      </c>
      <c r="D126" s="17"/>
      <c r="E126" s="51"/>
      <c r="F126" s="51"/>
      <c r="G126" s="97"/>
      <c r="H126" s="67">
        <f>H125*1.18</f>
        <v>4427.8638599999995</v>
      </c>
    </row>
    <row r="127" spans="2:8" ht="12">
      <c r="B127" s="39"/>
      <c r="C127" s="72" t="s">
        <v>197</v>
      </c>
      <c r="D127" s="17" t="s">
        <v>189</v>
      </c>
      <c r="E127" s="51"/>
      <c r="F127" s="51"/>
      <c r="G127" s="97"/>
      <c r="H127" s="67">
        <f>H126/D5/12</f>
        <v>0.10959950545044107</v>
      </c>
    </row>
    <row r="128" spans="2:8" ht="12">
      <c r="B128" s="20" t="s">
        <v>191</v>
      </c>
      <c r="C128" s="114" t="s">
        <v>84</v>
      </c>
      <c r="D128" s="114"/>
      <c r="E128" s="34" t="s">
        <v>178</v>
      </c>
      <c r="F128" s="114"/>
      <c r="G128" s="114"/>
      <c r="H128" s="114"/>
    </row>
    <row r="129" spans="2:8" ht="24">
      <c r="B129" s="13">
        <v>1</v>
      </c>
      <c r="C129" s="55" t="s">
        <v>161</v>
      </c>
      <c r="D129" s="110" t="s">
        <v>81</v>
      </c>
      <c r="E129" s="100">
        <v>1</v>
      </c>
      <c r="F129" s="101"/>
      <c r="G129" s="99">
        <v>76.72</v>
      </c>
      <c r="H129" s="54">
        <f>E129*G129</f>
        <v>76.72</v>
      </c>
    </row>
    <row r="130" spans="2:8" ht="12">
      <c r="B130" s="13">
        <v>2</v>
      </c>
      <c r="C130" s="42" t="s">
        <v>85</v>
      </c>
      <c r="D130" s="110" t="s">
        <v>86</v>
      </c>
      <c r="E130" s="100">
        <v>4</v>
      </c>
      <c r="F130" s="101"/>
      <c r="G130" s="99">
        <v>26.86</v>
      </c>
      <c r="H130" s="54">
        <f aca="true" t="shared" si="5" ref="H130:H150">E130*G130</f>
        <v>107.44</v>
      </c>
    </row>
    <row r="131" spans="2:8" ht="14.25" customHeight="1">
      <c r="B131" s="13">
        <v>3</v>
      </c>
      <c r="C131" s="42" t="s">
        <v>87</v>
      </c>
      <c r="D131" s="110" t="s">
        <v>88</v>
      </c>
      <c r="E131" s="100">
        <v>4</v>
      </c>
      <c r="F131" s="101"/>
      <c r="G131" s="99">
        <v>26.86</v>
      </c>
      <c r="H131" s="54">
        <f t="shared" si="5"/>
        <v>107.44</v>
      </c>
    </row>
    <row r="132" spans="2:8" ht="12.75" customHeight="1">
      <c r="B132" s="13">
        <v>4</v>
      </c>
      <c r="C132" s="42" t="s">
        <v>162</v>
      </c>
      <c r="D132" s="110" t="s">
        <v>89</v>
      </c>
      <c r="E132" s="100">
        <v>8</v>
      </c>
      <c r="F132" s="101"/>
      <c r="G132" s="99">
        <v>170.07</v>
      </c>
      <c r="H132" s="54">
        <f t="shared" si="5"/>
        <v>1360.56</v>
      </c>
    </row>
    <row r="133" spans="2:8" ht="23.25" customHeight="1">
      <c r="B133" s="13">
        <v>5</v>
      </c>
      <c r="C133" s="42" t="s">
        <v>163</v>
      </c>
      <c r="D133" s="110" t="s">
        <v>58</v>
      </c>
      <c r="E133" s="100">
        <v>2</v>
      </c>
      <c r="F133" s="101"/>
      <c r="G133" s="99">
        <v>187.76</v>
      </c>
      <c r="H133" s="54">
        <f t="shared" si="5"/>
        <v>375.52</v>
      </c>
    </row>
    <row r="134" spans="2:8" ht="12">
      <c r="B134" s="13">
        <v>6</v>
      </c>
      <c r="C134" s="42" t="s">
        <v>90</v>
      </c>
      <c r="D134" s="110" t="s">
        <v>58</v>
      </c>
      <c r="E134" s="100">
        <v>6</v>
      </c>
      <c r="F134" s="101"/>
      <c r="G134" s="99">
        <v>79</v>
      </c>
      <c r="H134" s="54">
        <f t="shared" si="5"/>
        <v>474</v>
      </c>
    </row>
    <row r="135" spans="2:8" ht="12" customHeight="1">
      <c r="B135" s="13">
        <v>7</v>
      </c>
      <c r="C135" s="42" t="s">
        <v>164</v>
      </c>
      <c r="D135" s="110" t="s">
        <v>91</v>
      </c>
      <c r="E135" s="100">
        <v>0</v>
      </c>
      <c r="F135" s="101"/>
      <c r="G135" s="99">
        <v>1.9</v>
      </c>
      <c r="H135" s="54">
        <f t="shared" si="5"/>
        <v>0</v>
      </c>
    </row>
    <row r="136" spans="2:8" ht="12">
      <c r="B136" s="13">
        <v>8</v>
      </c>
      <c r="C136" s="55" t="s">
        <v>165</v>
      </c>
      <c r="D136" s="111" t="s">
        <v>58</v>
      </c>
      <c r="E136" s="100">
        <v>1</v>
      </c>
      <c r="F136" s="101"/>
      <c r="G136" s="102">
        <v>56.18</v>
      </c>
      <c r="H136" s="54">
        <f t="shared" si="5"/>
        <v>56.18</v>
      </c>
    </row>
    <row r="137" spans="2:8" ht="13.5" customHeight="1">
      <c r="B137" s="13">
        <v>9</v>
      </c>
      <c r="C137" s="55" t="s">
        <v>166</v>
      </c>
      <c r="D137" s="111" t="s">
        <v>50</v>
      </c>
      <c r="E137" s="100">
        <v>0</v>
      </c>
      <c r="F137" s="101"/>
      <c r="G137" s="102">
        <v>196.93</v>
      </c>
      <c r="H137" s="54">
        <f t="shared" si="5"/>
        <v>0</v>
      </c>
    </row>
    <row r="138" spans="2:8" ht="12">
      <c r="B138" s="56">
        <v>10</v>
      </c>
      <c r="C138" s="55" t="s">
        <v>92</v>
      </c>
      <c r="D138" s="111" t="s">
        <v>91</v>
      </c>
      <c r="E138" s="100">
        <v>0</v>
      </c>
      <c r="F138" s="101"/>
      <c r="G138" s="102">
        <v>12.64</v>
      </c>
      <c r="H138" s="54">
        <f t="shared" si="5"/>
        <v>0</v>
      </c>
    </row>
    <row r="139" spans="2:8" ht="12.75" customHeight="1">
      <c r="B139" s="56">
        <v>11</v>
      </c>
      <c r="C139" s="55" t="s">
        <v>167</v>
      </c>
      <c r="D139" s="111" t="s">
        <v>58</v>
      </c>
      <c r="E139" s="100">
        <v>0</v>
      </c>
      <c r="F139" s="101"/>
      <c r="G139" s="102">
        <v>150.54</v>
      </c>
      <c r="H139" s="54">
        <f t="shared" si="5"/>
        <v>0</v>
      </c>
    </row>
    <row r="140" spans="2:8" ht="12">
      <c r="B140" s="56">
        <v>12</v>
      </c>
      <c r="C140" s="55" t="s">
        <v>168</v>
      </c>
      <c r="D140" s="111" t="s">
        <v>58</v>
      </c>
      <c r="E140" s="100">
        <v>0</v>
      </c>
      <c r="F140" s="101"/>
      <c r="G140" s="102">
        <v>91.06</v>
      </c>
      <c r="H140" s="54">
        <f t="shared" si="5"/>
        <v>0</v>
      </c>
    </row>
    <row r="141" spans="2:8" ht="12.75" customHeight="1">
      <c r="B141" s="56">
        <v>13</v>
      </c>
      <c r="C141" s="55" t="s">
        <v>169</v>
      </c>
      <c r="D141" s="111" t="s">
        <v>58</v>
      </c>
      <c r="E141" s="100">
        <v>0</v>
      </c>
      <c r="F141" s="101"/>
      <c r="G141" s="102">
        <v>75.06</v>
      </c>
      <c r="H141" s="54">
        <f t="shared" si="5"/>
        <v>0</v>
      </c>
    </row>
    <row r="142" spans="2:8" ht="12">
      <c r="B142" s="56">
        <v>14</v>
      </c>
      <c r="C142" s="55" t="s">
        <v>170</v>
      </c>
      <c r="D142" s="111" t="s">
        <v>58</v>
      </c>
      <c r="E142" s="100">
        <v>2</v>
      </c>
      <c r="F142" s="101"/>
      <c r="G142" s="102">
        <v>350.26</v>
      </c>
      <c r="H142" s="54">
        <f t="shared" si="5"/>
        <v>700.52</v>
      </c>
    </row>
    <row r="143" spans="2:8" ht="12">
      <c r="B143" s="56">
        <v>15</v>
      </c>
      <c r="C143" s="55" t="s">
        <v>171</v>
      </c>
      <c r="D143" s="111" t="s">
        <v>91</v>
      </c>
      <c r="E143" s="100">
        <v>0</v>
      </c>
      <c r="F143" s="101"/>
      <c r="G143" s="102">
        <v>160.04</v>
      </c>
      <c r="H143" s="54">
        <f t="shared" si="5"/>
        <v>0</v>
      </c>
    </row>
    <row r="144" spans="2:8" ht="12">
      <c r="B144" s="56">
        <v>16</v>
      </c>
      <c r="C144" s="55" t="s">
        <v>172</v>
      </c>
      <c r="D144" s="111" t="s">
        <v>93</v>
      </c>
      <c r="E144" s="100">
        <v>12</v>
      </c>
      <c r="F144" s="101"/>
      <c r="G144" s="102">
        <v>120.82</v>
      </c>
      <c r="H144" s="54">
        <f t="shared" si="5"/>
        <v>1449.84</v>
      </c>
    </row>
    <row r="145" spans="2:8" ht="12">
      <c r="B145" s="56">
        <v>17</v>
      </c>
      <c r="C145" s="55" t="s">
        <v>94</v>
      </c>
      <c r="D145" s="111" t="s">
        <v>95</v>
      </c>
      <c r="E145" s="100">
        <v>8</v>
      </c>
      <c r="F145" s="101"/>
      <c r="G145" s="102">
        <v>59.91</v>
      </c>
      <c r="H145" s="54">
        <f t="shared" si="5"/>
        <v>479.28</v>
      </c>
    </row>
    <row r="146" spans="2:8" ht="12">
      <c r="B146" s="56">
        <v>18</v>
      </c>
      <c r="C146" s="55" t="s">
        <v>96</v>
      </c>
      <c r="D146" s="111" t="s">
        <v>32</v>
      </c>
      <c r="E146" s="100">
        <v>2.02</v>
      </c>
      <c r="F146" s="101"/>
      <c r="G146" s="102">
        <v>632.01</v>
      </c>
      <c r="H146" s="54">
        <f t="shared" si="5"/>
        <v>1276.6602</v>
      </c>
    </row>
    <row r="147" spans="2:8" ht="24">
      <c r="B147" s="56">
        <v>19</v>
      </c>
      <c r="C147" s="55" t="s">
        <v>173</v>
      </c>
      <c r="D147" s="111" t="s">
        <v>58</v>
      </c>
      <c r="E147" s="100">
        <v>12</v>
      </c>
      <c r="F147" s="101"/>
      <c r="G147" s="102">
        <v>31.6</v>
      </c>
      <c r="H147" s="54">
        <f t="shared" si="5"/>
        <v>379.20000000000005</v>
      </c>
    </row>
    <row r="148" spans="2:8" ht="12">
      <c r="B148" s="56">
        <v>20</v>
      </c>
      <c r="C148" s="55" t="s">
        <v>97</v>
      </c>
      <c r="D148" s="111" t="s">
        <v>58</v>
      </c>
      <c r="E148" s="103">
        <v>2</v>
      </c>
      <c r="F148" s="101"/>
      <c r="G148" s="104">
        <v>221.81</v>
      </c>
      <c r="H148" s="54">
        <f t="shared" si="5"/>
        <v>443.62</v>
      </c>
    </row>
    <row r="149" spans="2:8" ht="12">
      <c r="B149" s="13">
        <v>21</v>
      </c>
      <c r="C149" s="58" t="s">
        <v>98</v>
      </c>
      <c r="D149" s="111" t="s">
        <v>174</v>
      </c>
      <c r="E149" s="103">
        <v>0</v>
      </c>
      <c r="F149" s="101"/>
      <c r="G149" s="103">
        <v>158</v>
      </c>
      <c r="H149" s="54">
        <f t="shared" si="5"/>
        <v>0</v>
      </c>
    </row>
    <row r="150" spans="2:8" ht="12">
      <c r="B150" s="13">
        <v>22</v>
      </c>
      <c r="C150" s="58" t="s">
        <v>99</v>
      </c>
      <c r="D150" s="111" t="s">
        <v>58</v>
      </c>
      <c r="E150" s="105">
        <v>6</v>
      </c>
      <c r="F150" s="101"/>
      <c r="G150" s="104">
        <v>52.14</v>
      </c>
      <c r="H150" s="54">
        <f t="shared" si="5"/>
        <v>312.84000000000003</v>
      </c>
    </row>
    <row r="151" spans="2:9" ht="12">
      <c r="B151" s="13"/>
      <c r="C151" s="53" t="s">
        <v>188</v>
      </c>
      <c r="D151" s="113"/>
      <c r="E151" s="112"/>
      <c r="F151" s="57"/>
      <c r="G151" s="59"/>
      <c r="H151" s="59">
        <f>SUM(H129:H150)</f>
        <v>7599.820199999999</v>
      </c>
      <c r="I151" s="44"/>
    </row>
    <row r="152" spans="2:8" ht="12">
      <c r="B152" s="13"/>
      <c r="C152" s="123" t="s">
        <v>198</v>
      </c>
      <c r="D152" s="113"/>
      <c r="E152" s="112"/>
      <c r="F152" s="57"/>
      <c r="G152" s="59"/>
      <c r="H152" s="59">
        <f>(H151*15%)+H151</f>
        <v>8739.79323</v>
      </c>
    </row>
    <row r="153" spans="2:8" ht="12">
      <c r="B153" s="13"/>
      <c r="C153" s="123" t="s">
        <v>196</v>
      </c>
      <c r="D153" s="113"/>
      <c r="E153" s="112"/>
      <c r="F153" s="57"/>
      <c r="G153" s="59"/>
      <c r="H153" s="60">
        <f>H152*1.18</f>
        <v>10312.956011399998</v>
      </c>
    </row>
    <row r="154" spans="2:8" ht="12">
      <c r="B154" s="13"/>
      <c r="C154" s="72" t="s">
        <v>197</v>
      </c>
      <c r="D154" s="16" t="s">
        <v>12</v>
      </c>
      <c r="E154" s="112"/>
      <c r="F154" s="57"/>
      <c r="G154" s="59"/>
      <c r="H154" s="60">
        <f>H153/D5/12</f>
        <v>0.25526866098850504</v>
      </c>
    </row>
    <row r="155" spans="2:8" ht="12">
      <c r="B155" s="20" t="s">
        <v>192</v>
      </c>
      <c r="C155" s="23" t="s">
        <v>100</v>
      </c>
      <c r="D155" s="16" t="s">
        <v>101</v>
      </c>
      <c r="E155" s="70">
        <f>$D$5</f>
        <v>3366.7</v>
      </c>
      <c r="F155" s="24"/>
      <c r="G155" s="76">
        <v>1.94</v>
      </c>
      <c r="H155" s="62">
        <f>E155*G155*12</f>
        <v>78376.77599999998</v>
      </c>
    </row>
    <row r="156" spans="2:8" ht="12">
      <c r="B156" s="20"/>
      <c r="C156" s="23"/>
      <c r="D156" s="16"/>
      <c r="E156" s="107"/>
      <c r="F156" s="24"/>
      <c r="G156" s="61"/>
      <c r="H156" s="62"/>
    </row>
    <row r="157" spans="2:8" ht="12">
      <c r="B157" s="20" t="s">
        <v>22</v>
      </c>
      <c r="C157" s="33" t="s">
        <v>103</v>
      </c>
      <c r="D157" s="16" t="s">
        <v>101</v>
      </c>
      <c r="E157" s="70">
        <f>$D$5</f>
        <v>3366.7</v>
      </c>
      <c r="F157" s="24"/>
      <c r="G157" s="76">
        <v>2.54</v>
      </c>
      <c r="H157" s="62">
        <f>E157*G157*12</f>
        <v>102617.016</v>
      </c>
    </row>
    <row r="158" spans="2:8" ht="12">
      <c r="B158" s="20"/>
      <c r="C158" s="33"/>
      <c r="D158" s="16"/>
      <c r="E158" s="107"/>
      <c r="F158" s="24"/>
      <c r="G158" s="61"/>
      <c r="H158" s="62"/>
    </row>
    <row r="159" spans="2:8" ht="12">
      <c r="B159" s="20" t="s">
        <v>24</v>
      </c>
      <c r="C159" s="32" t="s">
        <v>21</v>
      </c>
      <c r="D159" s="17" t="s">
        <v>12</v>
      </c>
      <c r="E159" s="70">
        <f>$D$5</f>
        <v>3366.7</v>
      </c>
      <c r="F159" s="24"/>
      <c r="G159" s="85">
        <v>1.43</v>
      </c>
      <c r="H159" s="26">
        <f>G159*E159*12</f>
        <v>57772.57199999999</v>
      </c>
    </row>
    <row r="160" spans="2:8" ht="12">
      <c r="B160" s="20"/>
      <c r="C160" s="32"/>
      <c r="D160" s="17"/>
      <c r="E160" s="24"/>
      <c r="F160" s="24"/>
      <c r="G160" s="25"/>
      <c r="H160" s="26"/>
    </row>
    <row r="161" spans="2:8" ht="12">
      <c r="B161" s="20" t="s">
        <v>102</v>
      </c>
      <c r="C161" s="32" t="s">
        <v>23</v>
      </c>
      <c r="D161" s="17" t="s">
        <v>12</v>
      </c>
      <c r="E161" s="70">
        <f>$D$5</f>
        <v>3366.7</v>
      </c>
      <c r="F161" s="24"/>
      <c r="G161" s="85">
        <v>0.95</v>
      </c>
      <c r="H161" s="26">
        <f>G161*E161*12</f>
        <v>38380.38</v>
      </c>
    </row>
    <row r="162" spans="2:8" ht="12">
      <c r="B162" s="39"/>
      <c r="C162" s="43" t="s">
        <v>104</v>
      </c>
      <c r="D162" s="16" t="s">
        <v>105</v>
      </c>
      <c r="E162" s="107"/>
      <c r="F162" s="24"/>
      <c r="G162" s="17"/>
      <c r="H162" s="63">
        <f>H24+H28+H29+H55+H57+H78+H102+H118+H126+H153+H155+H157+H159+H161</f>
        <v>496174.94890534994</v>
      </c>
    </row>
    <row r="163" spans="2:8" ht="12">
      <c r="B163" s="21"/>
      <c r="C163" s="114" t="s">
        <v>206</v>
      </c>
      <c r="D163" s="17" t="s">
        <v>101</v>
      </c>
      <c r="E163" s="16"/>
      <c r="F163" s="16"/>
      <c r="G163" s="17"/>
      <c r="H163" s="64">
        <f>G157+G155+H154+H119+H103+H79+H58+G29+G28+H25+H56+G159+G161+H127+0.02</f>
        <v>12.301436542839921</v>
      </c>
    </row>
    <row r="164" spans="2:8" ht="12">
      <c r="B164" s="39"/>
      <c r="C164" s="39" t="s">
        <v>207</v>
      </c>
      <c r="D164" s="17"/>
      <c r="E164" s="16"/>
      <c r="F164" s="16"/>
      <c r="G164" s="17"/>
      <c r="H164" s="64"/>
    </row>
    <row r="165" spans="2:8" ht="12">
      <c r="B165" s="39"/>
      <c r="C165" s="43" t="s">
        <v>208</v>
      </c>
      <c r="D165" s="17" t="s">
        <v>101</v>
      </c>
      <c r="E165" s="16"/>
      <c r="F165" s="16"/>
      <c r="G165" s="17"/>
      <c r="H165" s="64">
        <v>12.22</v>
      </c>
    </row>
    <row r="166" spans="2:8" ht="12">
      <c r="B166" s="39"/>
      <c r="C166" s="43" t="s">
        <v>209</v>
      </c>
      <c r="D166" s="17" t="s">
        <v>101</v>
      </c>
      <c r="E166" s="16"/>
      <c r="F166" s="16"/>
      <c r="G166" s="17"/>
      <c r="H166" s="64">
        <v>12.38</v>
      </c>
    </row>
    <row r="167" ht="12">
      <c r="H167" s="65"/>
    </row>
    <row r="168" spans="3:8" ht="12">
      <c r="C168" s="5" t="s">
        <v>175</v>
      </c>
      <c r="H168" s="68">
        <v>12.22</v>
      </c>
    </row>
    <row r="169" spans="3:8" ht="12">
      <c r="C169" s="5" t="s">
        <v>210</v>
      </c>
      <c r="H169" s="106">
        <f>H163/H168</f>
        <v>1.0066642015417284</v>
      </c>
    </row>
    <row r="172" ht="12">
      <c r="C172" s="5" t="s">
        <v>211</v>
      </c>
    </row>
  </sheetData>
  <sheetProtection selectLockedCells="1" selectUnlockedCells="1"/>
  <mergeCells count="4">
    <mergeCell ref="B7:H7"/>
    <mergeCell ref="C10:G10"/>
    <mergeCell ref="B2:H2"/>
    <mergeCell ref="B3:H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35"/>
  </sheetPr>
  <dimension ref="B1:I172"/>
  <sheetViews>
    <sheetView tabSelected="1" workbookViewId="0" topLeftCell="A156">
      <selection activeCell="C163" sqref="C163:D166"/>
    </sheetView>
  </sheetViews>
  <sheetFormatPr defaultColWidth="9.140625" defaultRowHeight="12.75"/>
  <cols>
    <col min="1" max="1" width="0.13671875" style="5" customWidth="1"/>
    <col min="2" max="2" width="4.421875" style="5" customWidth="1"/>
    <col min="3" max="3" width="40.7109375" style="5" customWidth="1"/>
    <col min="4" max="4" width="12.8515625" style="2" customWidth="1"/>
    <col min="5" max="6" width="8.28125" style="3" customWidth="1"/>
    <col min="7" max="7" width="9.28125" style="2" customWidth="1"/>
    <col min="8" max="8" width="12.7109375" style="6" customWidth="1"/>
    <col min="9" max="16384" width="9.140625" style="5" customWidth="1"/>
  </cols>
  <sheetData>
    <row r="1" spans="2:9" ht="12">
      <c r="B1" s="1"/>
      <c r="C1" s="1"/>
      <c r="H1" s="120" t="s">
        <v>0</v>
      </c>
      <c r="I1" s="4"/>
    </row>
    <row r="2" spans="2:8" ht="12">
      <c r="B2" s="145" t="s">
        <v>176</v>
      </c>
      <c r="C2" s="146"/>
      <c r="D2" s="146"/>
      <c r="E2" s="146"/>
      <c r="F2" s="146"/>
      <c r="G2" s="146"/>
      <c r="H2" s="146"/>
    </row>
    <row r="3" spans="2:8" ht="12">
      <c r="B3" s="145" t="s">
        <v>177</v>
      </c>
      <c r="C3" s="146"/>
      <c r="D3" s="146"/>
      <c r="E3" s="146"/>
      <c r="F3" s="146"/>
      <c r="G3" s="146"/>
      <c r="H3" s="146"/>
    </row>
    <row r="4" spans="2:3" ht="12">
      <c r="B4" s="1"/>
      <c r="C4" s="7" t="s">
        <v>194</v>
      </c>
    </row>
    <row r="5" spans="2:7" ht="12">
      <c r="B5" s="1"/>
      <c r="C5" s="8" t="s">
        <v>1</v>
      </c>
      <c r="D5" s="119">
        <v>3254.6</v>
      </c>
      <c r="E5" s="9"/>
      <c r="F5" s="9"/>
      <c r="G5" s="10"/>
    </row>
    <row r="6" spans="2:3" ht="12">
      <c r="B6" s="1"/>
      <c r="C6" s="6"/>
    </row>
    <row r="7" spans="2:8" ht="12">
      <c r="B7" s="142" t="s">
        <v>2</v>
      </c>
      <c r="C7" s="142"/>
      <c r="D7" s="142"/>
      <c r="E7" s="142"/>
      <c r="F7" s="142"/>
      <c r="G7" s="142"/>
      <c r="H7" s="142"/>
    </row>
    <row r="8" spans="2:8" ht="24">
      <c r="B8" s="11" t="s">
        <v>3</v>
      </c>
      <c r="C8" s="12" t="s">
        <v>4</v>
      </c>
      <c r="D8" s="13" t="s">
        <v>5</v>
      </c>
      <c r="E8" s="14" t="s">
        <v>6</v>
      </c>
      <c r="F8" s="118" t="s">
        <v>201</v>
      </c>
      <c r="G8" s="15" t="s">
        <v>7</v>
      </c>
      <c r="H8" s="66" t="s">
        <v>106</v>
      </c>
    </row>
    <row r="9" spans="2:8" ht="12">
      <c r="B9" s="18">
        <v>1</v>
      </c>
      <c r="C9" s="18">
        <v>2</v>
      </c>
      <c r="D9" s="17">
        <v>3</v>
      </c>
      <c r="E9" s="19">
        <v>4</v>
      </c>
      <c r="F9" s="19">
        <v>5</v>
      </c>
      <c r="G9" s="17">
        <v>6</v>
      </c>
      <c r="H9" s="18">
        <v>7</v>
      </c>
    </row>
    <row r="10" spans="2:8" ht="12.75" customHeight="1">
      <c r="B10" s="20" t="s">
        <v>8</v>
      </c>
      <c r="C10" s="143" t="s">
        <v>9</v>
      </c>
      <c r="D10" s="144"/>
      <c r="E10" s="144"/>
      <c r="F10" s="144"/>
      <c r="G10" s="144"/>
      <c r="H10" s="18"/>
    </row>
    <row r="11" spans="2:8" ht="12">
      <c r="B11" s="73" t="s">
        <v>10</v>
      </c>
      <c r="C11" s="23" t="s">
        <v>11</v>
      </c>
      <c r="D11" s="17" t="s">
        <v>12</v>
      </c>
      <c r="E11" s="24"/>
      <c r="F11" s="24"/>
      <c r="G11" s="25"/>
      <c r="H11" s="26"/>
    </row>
    <row r="12" spans="2:8" ht="12">
      <c r="B12" s="22">
        <v>1</v>
      </c>
      <c r="C12" s="69" t="s">
        <v>107</v>
      </c>
      <c r="D12" s="17" t="s">
        <v>108</v>
      </c>
      <c r="E12" s="70">
        <v>478.9</v>
      </c>
      <c r="F12" s="70">
        <v>288</v>
      </c>
      <c r="G12" s="70">
        <v>0.29</v>
      </c>
      <c r="H12" s="24">
        <f>E12*F12*G12</f>
        <v>39997.727999999996</v>
      </c>
    </row>
    <row r="13" spans="2:8" ht="12">
      <c r="B13" s="22">
        <v>2</v>
      </c>
      <c r="C13" s="69" t="s">
        <v>109</v>
      </c>
      <c r="D13" s="17" t="s">
        <v>108</v>
      </c>
      <c r="E13" s="70">
        <v>478.9</v>
      </c>
      <c r="F13" s="70">
        <v>24</v>
      </c>
      <c r="G13" s="71">
        <v>1.15</v>
      </c>
      <c r="H13" s="24">
        <f aca="true" t="shared" si="0" ref="H13:H22">E13*F13*G13</f>
        <v>13217.639999999998</v>
      </c>
    </row>
    <row r="14" spans="2:8" ht="12">
      <c r="B14" s="22">
        <v>3</v>
      </c>
      <c r="C14" s="69" t="s">
        <v>110</v>
      </c>
      <c r="D14" s="17" t="s">
        <v>108</v>
      </c>
      <c r="E14" s="70">
        <v>16</v>
      </c>
      <c r="F14" s="70">
        <v>2</v>
      </c>
      <c r="G14" s="71">
        <v>14.36</v>
      </c>
      <c r="H14" s="24">
        <f t="shared" si="0"/>
        <v>459.52</v>
      </c>
    </row>
    <row r="15" spans="2:8" ht="12">
      <c r="B15" s="22">
        <v>4</v>
      </c>
      <c r="C15" s="69" t="s">
        <v>204</v>
      </c>
      <c r="D15" s="17" t="s">
        <v>108</v>
      </c>
      <c r="E15" s="70">
        <v>48</v>
      </c>
      <c r="F15" s="70">
        <v>24</v>
      </c>
      <c r="G15" s="71">
        <v>0.93</v>
      </c>
      <c r="H15" s="24">
        <f t="shared" si="0"/>
        <v>1071.3600000000001</v>
      </c>
    </row>
    <row r="16" spans="2:8" ht="12">
      <c r="B16" s="22">
        <v>5</v>
      </c>
      <c r="C16" s="69" t="s">
        <v>111</v>
      </c>
      <c r="D16" s="17" t="s">
        <v>108</v>
      </c>
      <c r="E16" s="70">
        <v>4</v>
      </c>
      <c r="F16" s="70">
        <v>288</v>
      </c>
      <c r="G16" s="71">
        <v>0.29</v>
      </c>
      <c r="H16" s="24">
        <f t="shared" si="0"/>
        <v>334.08</v>
      </c>
    </row>
    <row r="17" spans="2:8" ht="12">
      <c r="B17" s="22">
        <v>6</v>
      </c>
      <c r="C17" s="69" t="s">
        <v>112</v>
      </c>
      <c r="D17" s="17" t="s">
        <v>108</v>
      </c>
      <c r="E17" s="70">
        <v>4</v>
      </c>
      <c r="F17" s="70">
        <v>14</v>
      </c>
      <c r="G17" s="71">
        <v>1.15</v>
      </c>
      <c r="H17" s="24">
        <f t="shared" si="0"/>
        <v>64.39999999999999</v>
      </c>
    </row>
    <row r="18" spans="2:8" ht="12">
      <c r="B18" s="22">
        <v>7</v>
      </c>
      <c r="C18" s="69" t="s">
        <v>113</v>
      </c>
      <c r="D18" s="17" t="s">
        <v>108</v>
      </c>
      <c r="E18" s="70">
        <v>716</v>
      </c>
      <c r="F18" s="70">
        <v>2</v>
      </c>
      <c r="G18" s="71">
        <v>1.6</v>
      </c>
      <c r="H18" s="24">
        <f t="shared" si="0"/>
        <v>2291.2000000000003</v>
      </c>
    </row>
    <row r="19" spans="2:8" ht="12">
      <c r="B19" s="22">
        <v>8</v>
      </c>
      <c r="C19" s="69" t="s">
        <v>114</v>
      </c>
      <c r="D19" s="17" t="s">
        <v>108</v>
      </c>
      <c r="E19" s="70">
        <v>16</v>
      </c>
      <c r="F19" s="70">
        <v>2</v>
      </c>
      <c r="G19" s="71">
        <v>2.27</v>
      </c>
      <c r="H19" s="24">
        <f t="shared" si="0"/>
        <v>72.64</v>
      </c>
    </row>
    <row r="20" spans="2:8" ht="12">
      <c r="B20" s="22">
        <v>9</v>
      </c>
      <c r="C20" s="69" t="s">
        <v>115</v>
      </c>
      <c r="D20" s="17" t="s">
        <v>108</v>
      </c>
      <c r="E20" s="70">
        <v>34</v>
      </c>
      <c r="F20" s="70">
        <v>12</v>
      </c>
      <c r="G20" s="71">
        <v>1.86</v>
      </c>
      <c r="H20" s="24">
        <f t="shared" si="0"/>
        <v>758.88</v>
      </c>
    </row>
    <row r="21" spans="2:8" ht="12">
      <c r="B21" s="22">
        <v>10</v>
      </c>
      <c r="C21" s="69" t="s">
        <v>116</v>
      </c>
      <c r="D21" s="17" t="s">
        <v>108</v>
      </c>
      <c r="E21" s="70">
        <v>25</v>
      </c>
      <c r="F21" s="70">
        <v>2</v>
      </c>
      <c r="G21" s="71">
        <v>2.77</v>
      </c>
      <c r="H21" s="24">
        <f t="shared" si="0"/>
        <v>138.5</v>
      </c>
    </row>
    <row r="22" spans="2:8" ht="12">
      <c r="B22" s="22">
        <v>11</v>
      </c>
      <c r="C22" s="69" t="s">
        <v>117</v>
      </c>
      <c r="D22" s="17" t="s">
        <v>108</v>
      </c>
      <c r="E22" s="70">
        <v>10</v>
      </c>
      <c r="F22" s="70">
        <v>12</v>
      </c>
      <c r="G22" s="71">
        <v>1.2</v>
      </c>
      <c r="H22" s="24">
        <f t="shared" si="0"/>
        <v>144</v>
      </c>
    </row>
    <row r="23" spans="2:8" ht="12">
      <c r="B23" s="22"/>
      <c r="C23" s="72" t="s">
        <v>195</v>
      </c>
      <c r="D23" s="17"/>
      <c r="E23" s="24"/>
      <c r="F23" s="24"/>
      <c r="G23" s="25"/>
      <c r="H23" s="24">
        <f>SUM(H12:H22)</f>
        <v>58549.94799999999</v>
      </c>
    </row>
    <row r="24" spans="2:8" ht="12">
      <c r="B24" s="22"/>
      <c r="C24" s="72" t="s">
        <v>196</v>
      </c>
      <c r="D24" s="17"/>
      <c r="E24" s="24"/>
      <c r="F24" s="24"/>
      <c r="G24" s="25"/>
      <c r="H24" s="26">
        <f>H23*1.18</f>
        <v>69088.93863999998</v>
      </c>
    </row>
    <row r="25" spans="2:8" ht="12">
      <c r="B25" s="27"/>
      <c r="C25" s="72" t="s">
        <v>197</v>
      </c>
      <c r="D25" s="17" t="s">
        <v>12</v>
      </c>
      <c r="E25" s="24"/>
      <c r="F25" s="24"/>
      <c r="G25" s="25"/>
      <c r="H25" s="26">
        <f>H24/D5/12</f>
        <v>1.7690074212908904</v>
      </c>
    </row>
    <row r="26" spans="2:8" ht="12">
      <c r="B26" s="74" t="s">
        <v>13</v>
      </c>
      <c r="C26" s="23" t="s">
        <v>118</v>
      </c>
      <c r="D26" s="17"/>
      <c r="E26" s="24"/>
      <c r="F26" s="24"/>
      <c r="G26" s="25"/>
      <c r="H26" s="26"/>
    </row>
    <row r="27" spans="2:8" ht="12">
      <c r="B27" s="74" t="s">
        <v>15</v>
      </c>
      <c r="C27" s="23" t="s">
        <v>119</v>
      </c>
      <c r="D27" s="17"/>
      <c r="E27" s="24"/>
      <c r="F27" s="24"/>
      <c r="G27" s="25"/>
      <c r="H27" s="26"/>
    </row>
    <row r="28" spans="2:8" ht="14.25" customHeight="1">
      <c r="B28" s="74" t="s">
        <v>17</v>
      </c>
      <c r="C28" s="28" t="s">
        <v>14</v>
      </c>
      <c r="D28" s="17" t="s">
        <v>12</v>
      </c>
      <c r="E28" s="70">
        <f>$D$5</f>
        <v>3254.6</v>
      </c>
      <c r="F28" s="24"/>
      <c r="G28" s="76">
        <v>1.09</v>
      </c>
      <c r="H28" s="26">
        <f>G28*E28*12</f>
        <v>42570.168000000005</v>
      </c>
    </row>
    <row r="29" spans="2:8" ht="14.25" customHeight="1">
      <c r="B29" s="75" t="s">
        <v>19</v>
      </c>
      <c r="C29" s="28" t="s">
        <v>16</v>
      </c>
      <c r="D29" s="17" t="s">
        <v>12</v>
      </c>
      <c r="E29" s="70">
        <f>$D$5</f>
        <v>3254.6</v>
      </c>
      <c r="F29" s="24"/>
      <c r="G29" s="76">
        <v>0.12</v>
      </c>
      <c r="H29" s="26">
        <f>G29*E29*12</f>
        <v>4686.624</v>
      </c>
    </row>
    <row r="30" spans="2:8" ht="23.25" customHeight="1">
      <c r="B30" s="74" t="s">
        <v>120</v>
      </c>
      <c r="C30" s="28" t="s">
        <v>18</v>
      </c>
      <c r="D30" s="16"/>
      <c r="E30" s="107"/>
      <c r="F30" s="24"/>
      <c r="G30" s="25"/>
      <c r="H30" s="26"/>
    </row>
    <row r="31" spans="2:8" ht="11.25" customHeight="1">
      <c r="B31" s="27">
        <v>1</v>
      </c>
      <c r="C31" s="77" t="s">
        <v>121</v>
      </c>
      <c r="D31" s="78" t="s">
        <v>81</v>
      </c>
      <c r="E31" s="70">
        <v>208</v>
      </c>
      <c r="F31" s="70">
        <v>1</v>
      </c>
      <c r="G31" s="133">
        <v>1.72</v>
      </c>
      <c r="H31" s="24">
        <f>E31*F31*G31</f>
        <v>357.76</v>
      </c>
    </row>
    <row r="32" spans="2:8" ht="12" customHeight="1">
      <c r="B32" s="27">
        <v>2</v>
      </c>
      <c r="C32" s="77" t="s">
        <v>122</v>
      </c>
      <c r="D32" s="79" t="s">
        <v>81</v>
      </c>
      <c r="E32" s="70">
        <v>208</v>
      </c>
      <c r="F32" s="70">
        <v>28</v>
      </c>
      <c r="G32" s="133">
        <v>0.14</v>
      </c>
      <c r="H32" s="24">
        <f aca="true" t="shared" si="1" ref="H32:H53">E32*F32*G32</f>
        <v>815.3600000000001</v>
      </c>
    </row>
    <row r="33" spans="2:8" ht="11.25" customHeight="1">
      <c r="B33" s="27">
        <v>3</v>
      </c>
      <c r="C33" s="77" t="s">
        <v>123</v>
      </c>
      <c r="D33" s="79" t="s">
        <v>81</v>
      </c>
      <c r="E33" s="70">
        <v>208</v>
      </c>
      <c r="F33" s="70">
        <v>10</v>
      </c>
      <c r="G33" s="133">
        <v>0.69</v>
      </c>
      <c r="H33" s="24">
        <f t="shared" si="1"/>
        <v>1435.1999999999998</v>
      </c>
    </row>
    <row r="34" spans="2:8" ht="11.25" customHeight="1">
      <c r="B34" s="27">
        <v>4</v>
      </c>
      <c r="C34" s="77" t="s">
        <v>205</v>
      </c>
      <c r="D34" s="79" t="s">
        <v>81</v>
      </c>
      <c r="E34" s="70">
        <v>147</v>
      </c>
      <c r="F34" s="70">
        <v>12</v>
      </c>
      <c r="G34" s="133">
        <v>0.69</v>
      </c>
      <c r="H34" s="24">
        <f>E34*F34*G34</f>
        <v>1217.1599999999999</v>
      </c>
    </row>
    <row r="35" spans="2:8" ht="11.25" customHeight="1">
      <c r="B35" s="27">
        <v>5</v>
      </c>
      <c r="C35" s="77" t="s">
        <v>124</v>
      </c>
      <c r="D35" s="79" t="s">
        <v>125</v>
      </c>
      <c r="E35" s="70">
        <v>1</v>
      </c>
      <c r="F35" s="70">
        <v>245</v>
      </c>
      <c r="G35" s="133">
        <v>3.28</v>
      </c>
      <c r="H35" s="24">
        <f t="shared" si="1"/>
        <v>803.5999999999999</v>
      </c>
    </row>
    <row r="36" spans="2:8" ht="11.25" customHeight="1">
      <c r="B36" s="27">
        <v>6</v>
      </c>
      <c r="C36" s="77" t="s">
        <v>126</v>
      </c>
      <c r="D36" s="79" t="s">
        <v>81</v>
      </c>
      <c r="E36" s="70">
        <v>852</v>
      </c>
      <c r="F36" s="70">
        <v>1</v>
      </c>
      <c r="G36" s="133">
        <v>1.2</v>
      </c>
      <c r="H36" s="24">
        <f t="shared" si="1"/>
        <v>1022.4</v>
      </c>
    </row>
    <row r="37" spans="2:8" ht="11.25" customHeight="1">
      <c r="B37" s="27">
        <v>7</v>
      </c>
      <c r="C37" s="77" t="s">
        <v>127</v>
      </c>
      <c r="D37" s="79" t="s">
        <v>81</v>
      </c>
      <c r="E37" s="70">
        <v>852</v>
      </c>
      <c r="F37" s="70">
        <v>122</v>
      </c>
      <c r="G37" s="133">
        <v>0.06</v>
      </c>
      <c r="H37" s="24">
        <f t="shared" si="1"/>
        <v>6236.639999999999</v>
      </c>
    </row>
    <row r="38" spans="2:8" ht="11.25" customHeight="1">
      <c r="B38" s="27">
        <v>8</v>
      </c>
      <c r="C38" s="77" t="s">
        <v>128</v>
      </c>
      <c r="D38" s="79" t="s">
        <v>129</v>
      </c>
      <c r="E38" s="70">
        <v>1</v>
      </c>
      <c r="F38" s="70">
        <v>3</v>
      </c>
      <c r="G38" s="133">
        <v>11.29</v>
      </c>
      <c r="H38" s="24">
        <f t="shared" si="1"/>
        <v>33.87</v>
      </c>
    </row>
    <row r="39" spans="2:8" ht="11.25" customHeight="1">
      <c r="B39" s="27">
        <v>9</v>
      </c>
      <c r="C39" s="77" t="s">
        <v>130</v>
      </c>
      <c r="D39" s="79" t="s">
        <v>125</v>
      </c>
      <c r="E39" s="70">
        <v>3</v>
      </c>
      <c r="F39" s="70">
        <v>1</v>
      </c>
      <c r="G39" s="133">
        <v>2.37</v>
      </c>
      <c r="H39" s="24">
        <f t="shared" si="1"/>
        <v>7.11</v>
      </c>
    </row>
    <row r="40" spans="2:8" ht="11.25" customHeight="1">
      <c r="B40" s="27">
        <v>10</v>
      </c>
      <c r="C40" s="77" t="s">
        <v>131</v>
      </c>
      <c r="D40" s="79" t="s">
        <v>81</v>
      </c>
      <c r="E40" s="70">
        <v>147</v>
      </c>
      <c r="F40" s="70">
        <v>122</v>
      </c>
      <c r="G40" s="133">
        <v>0.14</v>
      </c>
      <c r="H40" s="24">
        <f t="shared" si="1"/>
        <v>2510.76</v>
      </c>
    </row>
    <row r="41" spans="2:8" ht="11.25" customHeight="1">
      <c r="B41" s="27">
        <v>11</v>
      </c>
      <c r="C41" s="77" t="s">
        <v>132</v>
      </c>
      <c r="D41" s="79" t="s">
        <v>81</v>
      </c>
      <c r="E41" s="70">
        <v>0</v>
      </c>
      <c r="F41" s="70">
        <v>28</v>
      </c>
      <c r="G41" s="133">
        <v>0.14</v>
      </c>
      <c r="H41" s="24">
        <f t="shared" si="1"/>
        <v>0</v>
      </c>
    </row>
    <row r="42" spans="2:8" ht="11.25" customHeight="1">
      <c r="B42" s="27">
        <v>12</v>
      </c>
      <c r="C42" s="77" t="s">
        <v>133</v>
      </c>
      <c r="D42" s="79" t="s">
        <v>81</v>
      </c>
      <c r="E42" s="70">
        <v>147</v>
      </c>
      <c r="F42" s="70">
        <v>25</v>
      </c>
      <c r="G42" s="133">
        <v>0.69</v>
      </c>
      <c r="H42" s="24">
        <f t="shared" si="1"/>
        <v>2535.75</v>
      </c>
    </row>
    <row r="43" spans="2:8" ht="11.25" customHeight="1">
      <c r="B43" s="27">
        <v>13</v>
      </c>
      <c r="C43" s="77" t="s">
        <v>134</v>
      </c>
      <c r="D43" s="79" t="s">
        <v>129</v>
      </c>
      <c r="E43" s="70">
        <v>0.5</v>
      </c>
      <c r="F43" s="70">
        <v>36</v>
      </c>
      <c r="G43" s="133">
        <v>11.29</v>
      </c>
      <c r="H43" s="24">
        <f t="shared" si="1"/>
        <v>203.21999999999997</v>
      </c>
    </row>
    <row r="44" spans="2:8" ht="11.25" customHeight="1">
      <c r="B44" s="27">
        <v>14</v>
      </c>
      <c r="C44" s="77" t="s">
        <v>135</v>
      </c>
      <c r="D44" s="79" t="s">
        <v>81</v>
      </c>
      <c r="E44" s="70">
        <v>147</v>
      </c>
      <c r="F44" s="70">
        <v>36</v>
      </c>
      <c r="G44" s="133">
        <v>0.15</v>
      </c>
      <c r="H44" s="24">
        <f t="shared" si="1"/>
        <v>793.8</v>
      </c>
    </row>
    <row r="45" spans="2:8" ht="11.25" customHeight="1">
      <c r="B45" s="27">
        <v>15</v>
      </c>
      <c r="C45" s="77" t="s">
        <v>136</v>
      </c>
      <c r="D45" s="79" t="s">
        <v>81</v>
      </c>
      <c r="E45" s="70">
        <v>0</v>
      </c>
      <c r="F45" s="70">
        <v>5</v>
      </c>
      <c r="G45" s="133">
        <v>2.02</v>
      </c>
      <c r="H45" s="24">
        <f t="shared" si="1"/>
        <v>0</v>
      </c>
    </row>
    <row r="46" spans="2:8" ht="11.25" customHeight="1">
      <c r="B46" s="27">
        <v>16</v>
      </c>
      <c r="C46" s="77" t="s">
        <v>137</v>
      </c>
      <c r="D46" s="79" t="s">
        <v>81</v>
      </c>
      <c r="E46" s="70">
        <v>8</v>
      </c>
      <c r="F46" s="70">
        <v>2</v>
      </c>
      <c r="G46" s="133">
        <v>4.8</v>
      </c>
      <c r="H46" s="24">
        <f t="shared" si="1"/>
        <v>76.8</v>
      </c>
    </row>
    <row r="47" spans="2:8" ht="11.25" customHeight="1">
      <c r="B47" s="27">
        <v>17</v>
      </c>
      <c r="C47" s="77" t="s">
        <v>138</v>
      </c>
      <c r="D47" s="79" t="s">
        <v>81</v>
      </c>
      <c r="E47" s="70">
        <v>1126</v>
      </c>
      <c r="F47" s="70">
        <v>72</v>
      </c>
      <c r="G47" s="133">
        <v>0.06</v>
      </c>
      <c r="H47" s="24">
        <f t="shared" si="1"/>
        <v>4864.32</v>
      </c>
    </row>
    <row r="48" spans="2:8" ht="11.25" customHeight="1">
      <c r="B48" s="27">
        <v>18</v>
      </c>
      <c r="C48" s="80" t="s">
        <v>139</v>
      </c>
      <c r="D48" s="81" t="s">
        <v>129</v>
      </c>
      <c r="E48" s="70">
        <v>0.5</v>
      </c>
      <c r="F48" s="70">
        <v>1</v>
      </c>
      <c r="G48" s="134">
        <v>11.29</v>
      </c>
      <c r="H48" s="24">
        <f t="shared" si="1"/>
        <v>5.645</v>
      </c>
    </row>
    <row r="49" spans="2:8" ht="11.25" customHeight="1">
      <c r="B49" s="27">
        <v>19</v>
      </c>
      <c r="C49" s="82" t="s">
        <v>140</v>
      </c>
      <c r="D49" s="51" t="s">
        <v>141</v>
      </c>
      <c r="E49" s="70">
        <v>18.65</v>
      </c>
      <c r="F49" s="70">
        <v>3</v>
      </c>
      <c r="G49" s="135">
        <v>27.3</v>
      </c>
      <c r="H49" s="24">
        <f t="shared" si="1"/>
        <v>1527.435</v>
      </c>
    </row>
    <row r="50" spans="2:8" ht="11.25" customHeight="1">
      <c r="B50" s="27">
        <v>20</v>
      </c>
      <c r="C50" s="82" t="s">
        <v>142</v>
      </c>
      <c r="D50" s="51" t="s">
        <v>32</v>
      </c>
      <c r="E50" s="70">
        <v>0</v>
      </c>
      <c r="F50" s="70">
        <v>2</v>
      </c>
      <c r="G50" s="136">
        <v>666.64</v>
      </c>
      <c r="H50" s="24">
        <f t="shared" si="1"/>
        <v>0</v>
      </c>
    </row>
    <row r="51" spans="2:8" ht="11.25" customHeight="1">
      <c r="B51" s="27">
        <v>21</v>
      </c>
      <c r="C51" s="82" t="s">
        <v>143</v>
      </c>
      <c r="D51" s="51" t="s">
        <v>32</v>
      </c>
      <c r="E51" s="70">
        <v>0</v>
      </c>
      <c r="F51" s="70">
        <v>6</v>
      </c>
      <c r="G51" s="136">
        <v>506.11</v>
      </c>
      <c r="H51" s="24">
        <f t="shared" si="1"/>
        <v>0</v>
      </c>
    </row>
    <row r="52" spans="2:8" ht="11.25" customHeight="1">
      <c r="B52" s="27">
        <v>22</v>
      </c>
      <c r="C52" s="82" t="s">
        <v>144</v>
      </c>
      <c r="D52" s="51" t="s">
        <v>32</v>
      </c>
      <c r="E52" s="70">
        <v>0</v>
      </c>
      <c r="F52" s="70">
        <v>5</v>
      </c>
      <c r="G52" s="136">
        <v>789.32</v>
      </c>
      <c r="H52" s="24">
        <f t="shared" si="1"/>
        <v>0</v>
      </c>
    </row>
    <row r="53" spans="2:8" ht="11.25" customHeight="1">
      <c r="B53" s="27">
        <v>23</v>
      </c>
      <c r="C53" s="83" t="s">
        <v>145</v>
      </c>
      <c r="D53" s="51" t="s">
        <v>67</v>
      </c>
      <c r="E53" s="70">
        <v>1</v>
      </c>
      <c r="F53" s="70">
        <v>1</v>
      </c>
      <c r="G53" s="135">
        <v>208.49</v>
      </c>
      <c r="H53" s="24">
        <f t="shared" si="1"/>
        <v>208.49</v>
      </c>
    </row>
    <row r="54" spans="2:8" ht="11.25" customHeight="1">
      <c r="B54" s="27"/>
      <c r="C54" s="72" t="s">
        <v>195</v>
      </c>
      <c r="D54" s="51" t="s">
        <v>105</v>
      </c>
      <c r="E54" s="24"/>
      <c r="F54" s="24"/>
      <c r="G54" s="84"/>
      <c r="H54" s="24">
        <f>SUM(H31:H53)</f>
        <v>24655.320000000003</v>
      </c>
    </row>
    <row r="55" spans="2:8" ht="11.25" customHeight="1">
      <c r="B55" s="27"/>
      <c r="C55" s="72" t="s">
        <v>196</v>
      </c>
      <c r="D55" s="51"/>
      <c r="E55" s="24"/>
      <c r="F55" s="24"/>
      <c r="G55" s="84"/>
      <c r="H55" s="26">
        <f>H54*1.18</f>
        <v>29093.2776</v>
      </c>
    </row>
    <row r="56" spans="2:8" ht="11.25" customHeight="1">
      <c r="B56" s="30"/>
      <c r="C56" s="72" t="s">
        <v>197</v>
      </c>
      <c r="D56" s="17" t="s">
        <v>12</v>
      </c>
      <c r="E56" s="24"/>
      <c r="F56" s="24"/>
      <c r="G56" s="84"/>
      <c r="H56" s="26">
        <f>H55/D5/12</f>
        <v>0.7449271185399128</v>
      </c>
    </row>
    <row r="57" spans="2:8" ht="12.75" customHeight="1">
      <c r="B57" s="75" t="s">
        <v>146</v>
      </c>
      <c r="C57" s="28" t="s">
        <v>20</v>
      </c>
      <c r="D57" s="17" t="s">
        <v>190</v>
      </c>
      <c r="E57" s="70">
        <v>834.9</v>
      </c>
      <c r="F57" s="24"/>
      <c r="G57" s="85">
        <v>0.68</v>
      </c>
      <c r="H57" s="26">
        <f>G57*E57*12</f>
        <v>6812.784</v>
      </c>
    </row>
    <row r="58" spans="2:8" ht="12">
      <c r="B58" s="30"/>
      <c r="C58" s="28"/>
      <c r="D58" s="17" t="s">
        <v>12</v>
      </c>
      <c r="E58" s="24"/>
      <c r="F58" s="24"/>
      <c r="G58" s="25"/>
      <c r="H58" s="26">
        <f>H57/D5/12</f>
        <v>0.17443986972285383</v>
      </c>
    </row>
    <row r="59" spans="2:8" ht="12">
      <c r="B59" s="20" t="s">
        <v>147</v>
      </c>
      <c r="C59" s="33" t="s">
        <v>25</v>
      </c>
      <c r="D59" s="25"/>
      <c r="E59" s="34"/>
      <c r="F59" s="34"/>
      <c r="G59" s="17"/>
      <c r="H59" s="18"/>
    </row>
    <row r="60" spans="2:8" ht="12">
      <c r="B60" s="20" t="s">
        <v>179</v>
      </c>
      <c r="C60" s="114" t="s">
        <v>26</v>
      </c>
      <c r="D60" s="35"/>
      <c r="E60" s="34" t="s">
        <v>178</v>
      </c>
      <c r="F60" s="34"/>
      <c r="G60" s="17"/>
      <c r="H60" s="18"/>
    </row>
    <row r="61" spans="2:8" ht="12.75" customHeight="1">
      <c r="B61" s="36">
        <v>1</v>
      </c>
      <c r="C61" s="37" t="s">
        <v>27</v>
      </c>
      <c r="D61" s="86" t="s">
        <v>28</v>
      </c>
      <c r="E61" s="116">
        <v>20</v>
      </c>
      <c r="F61" s="137"/>
      <c r="G61" s="87">
        <v>23.74</v>
      </c>
      <c r="H61" s="88">
        <f>E61*G61</f>
        <v>474.79999999999995</v>
      </c>
    </row>
    <row r="62" spans="2:8" ht="14.25" customHeight="1">
      <c r="B62" s="36">
        <v>2</v>
      </c>
      <c r="C62" s="37" t="s">
        <v>29</v>
      </c>
      <c r="D62" s="86" t="s">
        <v>28</v>
      </c>
      <c r="E62" s="116">
        <v>20</v>
      </c>
      <c r="F62" s="137"/>
      <c r="G62" s="87">
        <v>62.95</v>
      </c>
      <c r="H62" s="88">
        <f aca="true" t="shared" si="2" ref="H62:H75">E62*G62</f>
        <v>1259</v>
      </c>
    </row>
    <row r="63" spans="2:8" ht="12" customHeight="1">
      <c r="B63" s="38">
        <v>3</v>
      </c>
      <c r="C63" s="39" t="s">
        <v>148</v>
      </c>
      <c r="D63" s="86" t="s">
        <v>149</v>
      </c>
      <c r="E63" s="116">
        <v>119</v>
      </c>
      <c r="F63" s="137"/>
      <c r="G63" s="87">
        <v>12.64</v>
      </c>
      <c r="H63" s="88">
        <f t="shared" si="2"/>
        <v>1504.16</v>
      </c>
    </row>
    <row r="64" spans="2:8" ht="12" customHeight="1">
      <c r="B64" s="36">
        <v>4</v>
      </c>
      <c r="C64" s="39" t="s">
        <v>30</v>
      </c>
      <c r="D64" s="86" t="s">
        <v>31</v>
      </c>
      <c r="E64" s="116">
        <v>119</v>
      </c>
      <c r="F64" s="137"/>
      <c r="G64" s="87">
        <v>12.64</v>
      </c>
      <c r="H64" s="88">
        <f t="shared" si="2"/>
        <v>1504.16</v>
      </c>
    </row>
    <row r="65" spans="2:8" ht="22.5" customHeight="1">
      <c r="B65" s="36">
        <v>5</v>
      </c>
      <c r="C65" s="37" t="s">
        <v>150</v>
      </c>
      <c r="D65" s="86" t="s">
        <v>32</v>
      </c>
      <c r="E65" s="124">
        <v>0.835</v>
      </c>
      <c r="F65" s="138"/>
      <c r="G65" s="87">
        <v>1264.03</v>
      </c>
      <c r="H65" s="88">
        <f t="shared" si="2"/>
        <v>1055.46505</v>
      </c>
    </row>
    <row r="66" spans="2:8" ht="12.75">
      <c r="B66" s="38">
        <v>6</v>
      </c>
      <c r="C66" s="40" t="s">
        <v>33</v>
      </c>
      <c r="D66" s="86" t="s">
        <v>34</v>
      </c>
      <c r="E66" s="116">
        <v>0.3</v>
      </c>
      <c r="F66" s="139"/>
      <c r="G66" s="87">
        <v>1422.03</v>
      </c>
      <c r="H66" s="88">
        <f t="shared" si="2"/>
        <v>426.609</v>
      </c>
    </row>
    <row r="67" spans="2:8" ht="11.25" customHeight="1">
      <c r="B67" s="36">
        <v>7</v>
      </c>
      <c r="C67" s="37" t="s">
        <v>35</v>
      </c>
      <c r="D67" s="86" t="s">
        <v>36</v>
      </c>
      <c r="E67" s="116">
        <v>0</v>
      </c>
      <c r="F67" s="137"/>
      <c r="G67" s="87">
        <v>15.33</v>
      </c>
      <c r="H67" s="88">
        <f t="shared" si="2"/>
        <v>0</v>
      </c>
    </row>
    <row r="68" spans="2:8" ht="11.25" customHeight="1">
      <c r="B68" s="36">
        <v>8</v>
      </c>
      <c r="C68" s="37" t="s">
        <v>151</v>
      </c>
      <c r="D68" s="86" t="s">
        <v>37</v>
      </c>
      <c r="E68" s="116">
        <v>0</v>
      </c>
      <c r="F68" s="137"/>
      <c r="G68" s="87">
        <v>126.01</v>
      </c>
      <c r="H68" s="88">
        <f t="shared" si="2"/>
        <v>0</v>
      </c>
    </row>
    <row r="69" spans="2:8" ht="12" customHeight="1">
      <c r="B69" s="36">
        <v>9</v>
      </c>
      <c r="C69" s="37" t="s">
        <v>152</v>
      </c>
      <c r="D69" s="86" t="s">
        <v>38</v>
      </c>
      <c r="E69" s="116">
        <v>0</v>
      </c>
      <c r="F69" s="137"/>
      <c r="G69" s="87">
        <v>25.81</v>
      </c>
      <c r="H69" s="88">
        <f t="shared" si="2"/>
        <v>0</v>
      </c>
    </row>
    <row r="70" spans="2:8" ht="12" customHeight="1">
      <c r="B70" s="36">
        <v>10</v>
      </c>
      <c r="C70" s="37" t="s">
        <v>153</v>
      </c>
      <c r="D70" s="86" t="s">
        <v>28</v>
      </c>
      <c r="E70" s="116">
        <v>0</v>
      </c>
      <c r="F70" s="137"/>
      <c r="G70" s="87">
        <v>79</v>
      </c>
      <c r="H70" s="88">
        <f t="shared" si="2"/>
        <v>0</v>
      </c>
    </row>
    <row r="71" spans="2:8" ht="12" customHeight="1">
      <c r="B71" s="36">
        <v>11</v>
      </c>
      <c r="C71" s="37" t="s">
        <v>154</v>
      </c>
      <c r="D71" s="86" t="s">
        <v>63</v>
      </c>
      <c r="E71" s="116">
        <v>14.04</v>
      </c>
      <c r="F71" s="137"/>
      <c r="G71" s="87">
        <v>34.6</v>
      </c>
      <c r="H71" s="88">
        <f t="shared" si="2"/>
        <v>485.784</v>
      </c>
    </row>
    <row r="72" spans="2:8" ht="12" customHeight="1">
      <c r="B72" s="41">
        <v>12</v>
      </c>
      <c r="C72" s="42" t="s">
        <v>199</v>
      </c>
      <c r="D72" s="86" t="s">
        <v>40</v>
      </c>
      <c r="E72" s="117">
        <v>1</v>
      </c>
      <c r="F72" s="140"/>
      <c r="G72" s="89">
        <v>342.87</v>
      </c>
      <c r="H72" s="88">
        <f>E72*G72</f>
        <v>342.87</v>
      </c>
    </row>
    <row r="73" spans="2:8" ht="12" customHeight="1">
      <c r="B73" s="36">
        <v>13</v>
      </c>
      <c r="C73" s="37" t="s">
        <v>155</v>
      </c>
      <c r="D73" s="86" t="s">
        <v>28</v>
      </c>
      <c r="E73" s="116">
        <v>1</v>
      </c>
      <c r="F73" s="137"/>
      <c r="G73" s="87">
        <v>662.03</v>
      </c>
      <c r="H73" s="88">
        <f t="shared" si="2"/>
        <v>662.03</v>
      </c>
    </row>
    <row r="74" spans="2:8" ht="12.75">
      <c r="B74" s="36">
        <v>14</v>
      </c>
      <c r="C74" s="42" t="s">
        <v>156</v>
      </c>
      <c r="D74" s="86" t="s">
        <v>28</v>
      </c>
      <c r="E74" s="116">
        <v>30</v>
      </c>
      <c r="F74" s="141"/>
      <c r="G74" s="87">
        <v>3.79</v>
      </c>
      <c r="H74" s="88">
        <f t="shared" si="2"/>
        <v>113.7</v>
      </c>
    </row>
    <row r="75" spans="2:8" ht="12" customHeight="1">
      <c r="B75" s="36">
        <v>15</v>
      </c>
      <c r="C75" s="37" t="s">
        <v>157</v>
      </c>
      <c r="D75" s="86" t="s">
        <v>39</v>
      </c>
      <c r="E75" s="116">
        <v>20</v>
      </c>
      <c r="F75" s="141"/>
      <c r="G75" s="87">
        <v>20</v>
      </c>
      <c r="H75" s="88">
        <f t="shared" si="2"/>
        <v>400</v>
      </c>
    </row>
    <row r="76" spans="2:8" ht="13.5" customHeight="1">
      <c r="B76" s="39"/>
      <c r="C76" s="53" t="s">
        <v>195</v>
      </c>
      <c r="D76" s="86"/>
      <c r="E76" s="93"/>
      <c r="F76" s="90"/>
      <c r="G76" s="91"/>
      <c r="H76" s="92">
        <f>SUM(H61:H75)</f>
        <v>8228.57805</v>
      </c>
    </row>
    <row r="77" spans="2:8" ht="12.75" customHeight="1">
      <c r="B77" s="39"/>
      <c r="C77" s="123" t="s">
        <v>198</v>
      </c>
      <c r="D77" s="126"/>
      <c r="E77" s="127"/>
      <c r="F77" s="128"/>
      <c r="G77" s="129"/>
      <c r="H77" s="132">
        <f>H76*1.15</f>
        <v>9462.8647575</v>
      </c>
    </row>
    <row r="78" spans="2:8" ht="12.75" customHeight="1">
      <c r="B78" s="39"/>
      <c r="C78" s="72" t="s">
        <v>196</v>
      </c>
      <c r="D78" s="130"/>
      <c r="E78" s="113"/>
      <c r="F78" s="130"/>
      <c r="G78" s="131"/>
      <c r="H78" s="60">
        <f>H77*1.18</f>
        <v>11166.18041385</v>
      </c>
    </row>
    <row r="79" spans="2:8" ht="12">
      <c r="B79" s="39"/>
      <c r="C79" s="72" t="s">
        <v>197</v>
      </c>
      <c r="D79" s="16" t="s">
        <v>12</v>
      </c>
      <c r="E79" s="45"/>
      <c r="F79" s="45"/>
      <c r="G79" s="45"/>
      <c r="H79" s="29">
        <f>H78/D5/12</f>
        <v>0.2859076490160081</v>
      </c>
    </row>
    <row r="80" spans="2:8" ht="12" customHeight="1">
      <c r="B80" s="20" t="s">
        <v>180</v>
      </c>
      <c r="C80" s="122" t="s">
        <v>41</v>
      </c>
      <c r="D80" s="12"/>
      <c r="E80" s="34" t="s">
        <v>178</v>
      </c>
      <c r="F80" s="18"/>
      <c r="G80" s="47"/>
      <c r="H80" s="18"/>
    </row>
    <row r="81" spans="2:8" ht="25.5" customHeight="1">
      <c r="B81" s="39">
        <v>1</v>
      </c>
      <c r="C81" s="48" t="s">
        <v>42</v>
      </c>
      <c r="D81" s="109" t="s">
        <v>43</v>
      </c>
      <c r="E81" s="95">
        <v>12.511</v>
      </c>
      <c r="F81" s="52"/>
      <c r="G81" s="95">
        <v>632.01</v>
      </c>
      <c r="H81" s="96">
        <f>E81*G81</f>
        <v>7907.077109999999</v>
      </c>
    </row>
    <row r="82" spans="2:8" ht="24" customHeight="1">
      <c r="B82" s="39">
        <v>2</v>
      </c>
      <c r="C82" s="48" t="s">
        <v>44</v>
      </c>
      <c r="D82" s="109" t="s">
        <v>45</v>
      </c>
      <c r="E82" s="95">
        <v>2</v>
      </c>
      <c r="F82" s="52"/>
      <c r="G82" s="95">
        <v>237.65</v>
      </c>
      <c r="H82" s="96">
        <f aca="true" t="shared" si="3" ref="H82:H99">E82*G82</f>
        <v>475.3</v>
      </c>
    </row>
    <row r="83" spans="2:8" ht="24.75" customHeight="1">
      <c r="B83" s="39">
        <v>3</v>
      </c>
      <c r="C83" s="48" t="s">
        <v>46</v>
      </c>
      <c r="D83" s="109" t="s">
        <v>45</v>
      </c>
      <c r="E83" s="95">
        <v>1</v>
      </c>
      <c r="F83" s="52"/>
      <c r="G83" s="95">
        <v>264.4</v>
      </c>
      <c r="H83" s="96">
        <f t="shared" si="3"/>
        <v>264.4</v>
      </c>
    </row>
    <row r="84" spans="2:8" ht="12.75" customHeight="1">
      <c r="B84" s="39">
        <v>4</v>
      </c>
      <c r="C84" s="48" t="s">
        <v>202</v>
      </c>
      <c r="D84" s="109" t="s">
        <v>48</v>
      </c>
      <c r="E84" s="95">
        <v>25</v>
      </c>
      <c r="F84" s="52"/>
      <c r="G84" s="95">
        <v>23.9</v>
      </c>
      <c r="H84" s="96">
        <f t="shared" si="3"/>
        <v>597.5</v>
      </c>
    </row>
    <row r="85" spans="2:8" ht="12">
      <c r="B85" s="39">
        <v>5</v>
      </c>
      <c r="C85" s="48" t="s">
        <v>49</v>
      </c>
      <c r="D85" s="109" t="s">
        <v>50</v>
      </c>
      <c r="E85" s="95">
        <v>55</v>
      </c>
      <c r="F85" s="52"/>
      <c r="G85" s="95">
        <v>44.44</v>
      </c>
      <c r="H85" s="96">
        <f t="shared" si="3"/>
        <v>2444.2</v>
      </c>
    </row>
    <row r="86" spans="2:8" ht="13.5" customHeight="1">
      <c r="B86" s="39">
        <v>6</v>
      </c>
      <c r="C86" s="48" t="s">
        <v>51</v>
      </c>
      <c r="D86" s="109" t="s">
        <v>52</v>
      </c>
      <c r="E86" s="95">
        <v>1</v>
      </c>
      <c r="F86" s="52"/>
      <c r="G86" s="95">
        <v>222.42</v>
      </c>
      <c r="H86" s="96">
        <f t="shared" si="3"/>
        <v>222.42</v>
      </c>
    </row>
    <row r="87" spans="2:8" ht="13.5" customHeight="1">
      <c r="B87" s="39">
        <v>7</v>
      </c>
      <c r="C87" s="48" t="s">
        <v>53</v>
      </c>
      <c r="D87" s="109" t="s">
        <v>54</v>
      </c>
      <c r="E87" s="95">
        <v>5</v>
      </c>
      <c r="F87" s="52"/>
      <c r="G87" s="95">
        <v>152.63</v>
      </c>
      <c r="H87" s="96">
        <f t="shared" si="3"/>
        <v>763.15</v>
      </c>
    </row>
    <row r="88" spans="2:8" ht="14.25" customHeight="1">
      <c r="B88" s="39">
        <v>8</v>
      </c>
      <c r="C88" s="48" t="s">
        <v>55</v>
      </c>
      <c r="D88" s="109" t="s">
        <v>48</v>
      </c>
      <c r="E88" s="95">
        <v>9</v>
      </c>
      <c r="F88" s="52"/>
      <c r="G88" s="95">
        <v>116.62</v>
      </c>
      <c r="H88" s="96">
        <f t="shared" si="3"/>
        <v>1049.58</v>
      </c>
    </row>
    <row r="89" spans="2:8" ht="12">
      <c r="B89" s="39">
        <v>9</v>
      </c>
      <c r="C89" s="48" t="s">
        <v>56</v>
      </c>
      <c r="D89" s="109" t="s">
        <v>48</v>
      </c>
      <c r="E89" s="95">
        <v>1</v>
      </c>
      <c r="F89" s="52"/>
      <c r="G89" s="95">
        <v>119.06</v>
      </c>
      <c r="H89" s="96">
        <f t="shared" si="3"/>
        <v>119.06</v>
      </c>
    </row>
    <row r="90" spans="2:8" ht="12">
      <c r="B90" s="39">
        <v>10</v>
      </c>
      <c r="C90" s="48" t="s">
        <v>57</v>
      </c>
      <c r="D90" s="109" t="s">
        <v>58</v>
      </c>
      <c r="E90" s="95">
        <v>8</v>
      </c>
      <c r="F90" s="52"/>
      <c r="G90" s="95">
        <v>91.64</v>
      </c>
      <c r="H90" s="96">
        <f t="shared" si="3"/>
        <v>733.12</v>
      </c>
    </row>
    <row r="91" spans="2:8" ht="24.75" customHeight="1">
      <c r="B91" s="39">
        <v>11</v>
      </c>
      <c r="C91" s="48" t="s">
        <v>59</v>
      </c>
      <c r="D91" s="109" t="s">
        <v>60</v>
      </c>
      <c r="E91" s="95">
        <v>0</v>
      </c>
      <c r="F91" s="52"/>
      <c r="G91" s="95">
        <v>148.11</v>
      </c>
      <c r="H91" s="96">
        <f t="shared" si="3"/>
        <v>0</v>
      </c>
    </row>
    <row r="92" spans="2:8" ht="13.5" customHeight="1">
      <c r="B92" s="39">
        <v>12</v>
      </c>
      <c r="C92" s="48" t="s">
        <v>61</v>
      </c>
      <c r="D92" s="109" t="s">
        <v>58</v>
      </c>
      <c r="E92" s="95">
        <v>4</v>
      </c>
      <c r="F92" s="52"/>
      <c r="G92" s="95">
        <v>260.47</v>
      </c>
      <c r="H92" s="96">
        <f t="shared" si="3"/>
        <v>1041.88</v>
      </c>
    </row>
    <row r="93" spans="2:8" ht="24">
      <c r="B93" s="39">
        <v>13</v>
      </c>
      <c r="C93" s="48" t="s">
        <v>158</v>
      </c>
      <c r="D93" s="109" t="s">
        <v>62</v>
      </c>
      <c r="E93" s="147">
        <v>0.00025</v>
      </c>
      <c r="F93" s="52"/>
      <c r="G93" s="95">
        <v>101100.44</v>
      </c>
      <c r="H93" s="96">
        <f t="shared" si="3"/>
        <v>25.27511</v>
      </c>
    </row>
    <row r="94" spans="2:8" ht="13.5" customHeight="1">
      <c r="B94" s="39">
        <v>14</v>
      </c>
      <c r="C94" s="48" t="s">
        <v>64</v>
      </c>
      <c r="D94" s="109" t="s">
        <v>200</v>
      </c>
      <c r="E94" s="95">
        <v>12</v>
      </c>
      <c r="F94" s="52"/>
      <c r="G94" s="95">
        <v>47.4</v>
      </c>
      <c r="H94" s="96">
        <f t="shared" si="3"/>
        <v>568.8</v>
      </c>
    </row>
    <row r="95" spans="2:8" ht="12">
      <c r="B95" s="39">
        <v>15</v>
      </c>
      <c r="C95" s="48" t="s">
        <v>65</v>
      </c>
      <c r="D95" s="109" t="s">
        <v>63</v>
      </c>
      <c r="E95" s="95">
        <v>95</v>
      </c>
      <c r="F95" s="52"/>
      <c r="G95" s="95">
        <v>43.04</v>
      </c>
      <c r="H95" s="96">
        <f t="shared" si="3"/>
        <v>4088.7999999999997</v>
      </c>
    </row>
    <row r="96" spans="2:8" ht="13.5" customHeight="1">
      <c r="B96" s="39">
        <v>16</v>
      </c>
      <c r="C96" s="48" t="s">
        <v>66</v>
      </c>
      <c r="D96" s="109" t="s">
        <v>58</v>
      </c>
      <c r="E96" s="95">
        <v>0</v>
      </c>
      <c r="F96" s="52"/>
      <c r="G96" s="95">
        <v>80.58</v>
      </c>
      <c r="H96" s="96">
        <f t="shared" si="3"/>
        <v>0</v>
      </c>
    </row>
    <row r="97" spans="2:8" ht="12" customHeight="1">
      <c r="B97" s="39">
        <v>17</v>
      </c>
      <c r="C97" s="48" t="s">
        <v>68</v>
      </c>
      <c r="D97" s="109" t="s">
        <v>67</v>
      </c>
      <c r="E97" s="95">
        <v>0.5</v>
      </c>
      <c r="F97" s="52"/>
      <c r="G97" s="95">
        <v>302.02</v>
      </c>
      <c r="H97" s="96">
        <f t="shared" si="3"/>
        <v>151.01</v>
      </c>
    </row>
    <row r="98" spans="2:8" ht="12">
      <c r="B98" s="39">
        <v>18</v>
      </c>
      <c r="C98" s="48" t="s">
        <v>159</v>
      </c>
      <c r="D98" s="109" t="s">
        <v>52</v>
      </c>
      <c r="E98" s="95">
        <v>129</v>
      </c>
      <c r="F98" s="52"/>
      <c r="G98" s="95">
        <v>52.68</v>
      </c>
      <c r="H98" s="96">
        <f t="shared" si="3"/>
        <v>6795.72</v>
      </c>
    </row>
    <row r="99" spans="2:8" ht="13.5" customHeight="1">
      <c r="B99" s="39">
        <v>19</v>
      </c>
      <c r="C99" s="48" t="s">
        <v>160</v>
      </c>
      <c r="D99" s="109" t="s">
        <v>63</v>
      </c>
      <c r="E99" s="95">
        <v>125</v>
      </c>
      <c r="F99" s="52"/>
      <c r="G99" s="95">
        <v>7.12</v>
      </c>
      <c r="H99" s="96">
        <f t="shared" si="3"/>
        <v>890</v>
      </c>
    </row>
    <row r="100" spans="2:8" ht="11.25" customHeight="1">
      <c r="B100" s="39"/>
      <c r="C100" s="53" t="s">
        <v>195</v>
      </c>
      <c r="D100" s="97"/>
      <c r="E100" s="51"/>
      <c r="F100" s="51"/>
      <c r="G100" s="97"/>
      <c r="H100" s="96">
        <f>SUM(H81:H99)</f>
        <v>28137.29222</v>
      </c>
    </row>
    <row r="101" spans="2:8" ht="11.25" customHeight="1">
      <c r="B101" s="39"/>
      <c r="C101" s="123" t="s">
        <v>198</v>
      </c>
      <c r="D101" s="97"/>
      <c r="E101" s="51"/>
      <c r="F101" s="51"/>
      <c r="G101" s="97"/>
      <c r="H101" s="96">
        <f>H100*1.15</f>
        <v>32357.886053</v>
      </c>
    </row>
    <row r="102" spans="2:8" ht="11.25" customHeight="1">
      <c r="B102" s="39"/>
      <c r="C102" s="72" t="s">
        <v>196</v>
      </c>
      <c r="D102" s="97"/>
      <c r="E102" s="51"/>
      <c r="F102" s="51"/>
      <c r="G102" s="97"/>
      <c r="H102" s="67">
        <f>H101*1.18</f>
        <v>38182.305542539994</v>
      </c>
    </row>
    <row r="103" spans="2:8" ht="11.25" customHeight="1">
      <c r="B103" s="39"/>
      <c r="C103" s="72" t="s">
        <v>197</v>
      </c>
      <c r="D103" s="16" t="s">
        <v>12</v>
      </c>
      <c r="E103" s="51"/>
      <c r="F103" s="51"/>
      <c r="G103" s="97"/>
      <c r="H103" s="67">
        <f>H102/D5/12</f>
        <v>0.9776497250696449</v>
      </c>
    </row>
    <row r="104" spans="2:8" ht="12" customHeight="1">
      <c r="B104" s="20" t="s">
        <v>181</v>
      </c>
      <c r="C104" s="46" t="s">
        <v>69</v>
      </c>
      <c r="D104" s="49"/>
      <c r="E104" s="34" t="s">
        <v>178</v>
      </c>
      <c r="F104" s="50"/>
      <c r="G104" s="50"/>
      <c r="H104" s="51"/>
    </row>
    <row r="105" spans="2:8" ht="24">
      <c r="B105" s="39">
        <v>1</v>
      </c>
      <c r="C105" s="48" t="s">
        <v>70</v>
      </c>
      <c r="D105" s="109" t="s">
        <v>43</v>
      </c>
      <c r="E105" s="95">
        <v>7.42</v>
      </c>
      <c r="F105" s="52"/>
      <c r="G105" s="95">
        <v>632.01</v>
      </c>
      <c r="H105" s="96">
        <f>E105*G105</f>
        <v>4689.5142</v>
      </c>
    </row>
    <row r="106" spans="2:8" ht="24">
      <c r="B106" s="39">
        <v>2</v>
      </c>
      <c r="C106" s="48" t="s">
        <v>71</v>
      </c>
      <c r="D106" s="109" t="s">
        <v>72</v>
      </c>
      <c r="E106" s="95">
        <v>2</v>
      </c>
      <c r="F106" s="52"/>
      <c r="G106" s="95">
        <v>1387.16</v>
      </c>
      <c r="H106" s="96">
        <f aca="true" t="shared" si="4" ref="H106:H115">E106*G106</f>
        <v>2774.32</v>
      </c>
    </row>
    <row r="107" spans="2:8" ht="12">
      <c r="B107" s="39">
        <v>3</v>
      </c>
      <c r="C107" s="48" t="s">
        <v>73</v>
      </c>
      <c r="D107" s="109" t="s">
        <v>72</v>
      </c>
      <c r="E107" s="95">
        <v>12</v>
      </c>
      <c r="F107" s="52"/>
      <c r="G107" s="95">
        <v>186.44</v>
      </c>
      <c r="H107" s="96">
        <f t="shared" si="4"/>
        <v>2237.2799999999997</v>
      </c>
    </row>
    <row r="108" spans="2:8" ht="12">
      <c r="B108" s="39">
        <v>4</v>
      </c>
      <c r="C108" s="48" t="s">
        <v>74</v>
      </c>
      <c r="D108" s="109" t="s">
        <v>75</v>
      </c>
      <c r="E108" s="95">
        <v>16</v>
      </c>
      <c r="F108" s="52"/>
      <c r="G108" s="95">
        <v>88.48</v>
      </c>
      <c r="H108" s="96">
        <f t="shared" si="4"/>
        <v>1415.68</v>
      </c>
    </row>
    <row r="109" spans="2:8" ht="14.25" customHeight="1">
      <c r="B109" s="39">
        <v>5</v>
      </c>
      <c r="C109" s="48" t="s">
        <v>76</v>
      </c>
      <c r="D109" s="109" t="s">
        <v>58</v>
      </c>
      <c r="E109" s="95">
        <v>45</v>
      </c>
      <c r="F109" s="52"/>
      <c r="G109" s="95">
        <v>41.17</v>
      </c>
      <c r="H109" s="96">
        <f t="shared" si="4"/>
        <v>1852.65</v>
      </c>
    </row>
    <row r="110" spans="2:8" ht="12.75" customHeight="1">
      <c r="B110" s="39">
        <v>6</v>
      </c>
      <c r="C110" s="48" t="s">
        <v>77</v>
      </c>
      <c r="D110" s="109" t="s">
        <v>58</v>
      </c>
      <c r="E110" s="95">
        <v>8</v>
      </c>
      <c r="F110" s="52"/>
      <c r="G110" s="95">
        <v>237.09</v>
      </c>
      <c r="H110" s="96">
        <f t="shared" si="4"/>
        <v>1896.72</v>
      </c>
    </row>
    <row r="111" spans="2:8" ht="14.25" customHeight="1">
      <c r="B111" s="39">
        <v>7</v>
      </c>
      <c r="C111" s="48" t="s">
        <v>78</v>
      </c>
      <c r="D111" s="109" t="s">
        <v>58</v>
      </c>
      <c r="E111" s="95">
        <v>0</v>
      </c>
      <c r="F111" s="52"/>
      <c r="G111" s="95">
        <v>169.65</v>
      </c>
      <c r="H111" s="96">
        <f t="shared" si="4"/>
        <v>0</v>
      </c>
    </row>
    <row r="112" spans="2:8" ht="13.5" customHeight="1">
      <c r="B112" s="39">
        <v>8</v>
      </c>
      <c r="C112" s="48" t="s">
        <v>79</v>
      </c>
      <c r="D112" s="109" t="s">
        <v>58</v>
      </c>
      <c r="E112" s="95">
        <v>20</v>
      </c>
      <c r="F112" s="52"/>
      <c r="G112" s="95">
        <v>47.87</v>
      </c>
      <c r="H112" s="96">
        <f t="shared" si="4"/>
        <v>957.4</v>
      </c>
    </row>
    <row r="113" spans="2:8" ht="13.5" customHeight="1">
      <c r="B113" s="39">
        <v>9</v>
      </c>
      <c r="C113" s="48" t="s">
        <v>80</v>
      </c>
      <c r="D113" s="109" t="s">
        <v>58</v>
      </c>
      <c r="E113" s="95">
        <v>1</v>
      </c>
      <c r="F113" s="52"/>
      <c r="G113" s="95">
        <v>210.53</v>
      </c>
      <c r="H113" s="96">
        <f t="shared" si="4"/>
        <v>210.53</v>
      </c>
    </row>
    <row r="114" spans="2:8" ht="12">
      <c r="B114" s="39">
        <v>10</v>
      </c>
      <c r="C114" s="48" t="s">
        <v>82</v>
      </c>
      <c r="D114" s="109" t="s">
        <v>58</v>
      </c>
      <c r="E114" s="95">
        <v>0</v>
      </c>
      <c r="F114" s="52"/>
      <c r="G114" s="95">
        <v>53.72</v>
      </c>
      <c r="H114" s="96">
        <f t="shared" si="4"/>
        <v>0</v>
      </c>
    </row>
    <row r="115" spans="2:8" ht="12">
      <c r="B115" s="39">
        <v>11</v>
      </c>
      <c r="C115" s="48" t="s">
        <v>83</v>
      </c>
      <c r="D115" s="109" t="s">
        <v>67</v>
      </c>
      <c r="E115" s="95">
        <v>8.4</v>
      </c>
      <c r="F115" s="52"/>
      <c r="G115" s="95">
        <v>46</v>
      </c>
      <c r="H115" s="96">
        <f t="shared" si="4"/>
        <v>386.40000000000003</v>
      </c>
    </row>
    <row r="116" spans="2:8" ht="14.25" customHeight="1">
      <c r="B116" s="39"/>
      <c r="C116" s="53" t="s">
        <v>195</v>
      </c>
      <c r="D116" s="51"/>
      <c r="E116" s="97"/>
      <c r="F116" s="51"/>
      <c r="G116" s="97"/>
      <c r="H116" s="96">
        <f>SUM(H105:H115)</f>
        <v>16420.4942</v>
      </c>
    </row>
    <row r="117" spans="2:8" ht="12" customHeight="1">
      <c r="B117" s="39"/>
      <c r="C117" s="123" t="s">
        <v>198</v>
      </c>
      <c r="D117" s="51"/>
      <c r="E117" s="51"/>
      <c r="F117" s="51"/>
      <c r="G117" s="97"/>
      <c r="H117" s="96">
        <f>H116*1.15</f>
        <v>18883.56833</v>
      </c>
    </row>
    <row r="118" spans="2:8" ht="12.75" customHeight="1">
      <c r="B118" s="39"/>
      <c r="C118" s="72" t="s">
        <v>196</v>
      </c>
      <c r="D118" s="51"/>
      <c r="E118" s="51"/>
      <c r="F118" s="51"/>
      <c r="G118" s="97"/>
      <c r="H118" s="67">
        <f>H117*1.18</f>
        <v>22282.6106294</v>
      </c>
    </row>
    <row r="119" spans="2:8" ht="12">
      <c r="B119" s="39"/>
      <c r="C119" s="72" t="s">
        <v>197</v>
      </c>
      <c r="D119" s="17" t="s">
        <v>12</v>
      </c>
      <c r="E119" s="51"/>
      <c r="F119" s="51"/>
      <c r="G119" s="97"/>
      <c r="H119" s="67">
        <f>H118/D5/12</f>
        <v>0.5705414548997316</v>
      </c>
    </row>
    <row r="120" spans="2:8" ht="24">
      <c r="B120" s="20" t="s">
        <v>182</v>
      </c>
      <c r="C120" s="121" t="s">
        <v>183</v>
      </c>
      <c r="D120" s="25"/>
      <c r="E120" s="34"/>
      <c r="F120" s="51"/>
      <c r="G120" s="97"/>
      <c r="H120" s="67"/>
    </row>
    <row r="121" spans="2:8" ht="24">
      <c r="B121" s="18">
        <v>1</v>
      </c>
      <c r="C121" s="37" t="s">
        <v>184</v>
      </c>
      <c r="D121" s="16" t="s">
        <v>185</v>
      </c>
      <c r="E121" s="115">
        <v>1</v>
      </c>
      <c r="F121" s="115">
        <v>12</v>
      </c>
      <c r="G121" s="115">
        <v>155.38</v>
      </c>
      <c r="H121" s="96">
        <f>E121*G121*F121</f>
        <v>1864.56</v>
      </c>
    </row>
    <row r="122" spans="2:8" ht="12">
      <c r="B122" s="18">
        <v>2</v>
      </c>
      <c r="C122" s="39" t="s">
        <v>186</v>
      </c>
      <c r="D122" s="16" t="s">
        <v>185</v>
      </c>
      <c r="E122" s="115">
        <v>1</v>
      </c>
      <c r="F122" s="115">
        <v>12</v>
      </c>
      <c r="G122" s="115">
        <v>77.69</v>
      </c>
      <c r="H122" s="96">
        <f>E122*G122*F122</f>
        <v>932.28</v>
      </c>
    </row>
    <row r="123" spans="2:8" ht="12">
      <c r="B123" s="18">
        <v>3</v>
      </c>
      <c r="C123" s="39" t="s">
        <v>187</v>
      </c>
      <c r="D123" s="16" t="s">
        <v>185</v>
      </c>
      <c r="E123" s="115">
        <v>1</v>
      </c>
      <c r="F123" s="115">
        <v>3</v>
      </c>
      <c r="G123" s="115">
        <v>155.38</v>
      </c>
      <c r="H123" s="96">
        <f>E123*G123*F123</f>
        <v>466.14</v>
      </c>
    </row>
    <row r="124" spans="2:8" ht="12">
      <c r="B124" s="18"/>
      <c r="C124" s="53" t="s">
        <v>195</v>
      </c>
      <c r="D124" s="17"/>
      <c r="E124" s="51"/>
      <c r="F124" s="51"/>
      <c r="G124" s="97"/>
      <c r="H124" s="96">
        <f>H121+H122+H123</f>
        <v>3262.98</v>
      </c>
    </row>
    <row r="125" spans="2:8" ht="12">
      <c r="B125" s="18"/>
      <c r="C125" s="123" t="s">
        <v>198</v>
      </c>
      <c r="D125" s="17"/>
      <c r="E125" s="51"/>
      <c r="F125" s="51"/>
      <c r="G125" s="97"/>
      <c r="H125" s="96">
        <f>H124*1.15</f>
        <v>3752.4269999999997</v>
      </c>
    </row>
    <row r="126" spans="2:8" ht="12">
      <c r="B126" s="18"/>
      <c r="C126" s="72" t="s">
        <v>196</v>
      </c>
      <c r="D126" s="17"/>
      <c r="E126" s="51"/>
      <c r="F126" s="51"/>
      <c r="G126" s="97"/>
      <c r="H126" s="67">
        <f>H125*1.18</f>
        <v>4427.8638599999995</v>
      </c>
    </row>
    <row r="127" spans="2:8" ht="12">
      <c r="B127" s="39"/>
      <c r="C127" s="72" t="s">
        <v>197</v>
      </c>
      <c r="D127" s="17" t="s">
        <v>189</v>
      </c>
      <c r="E127" s="51"/>
      <c r="F127" s="51"/>
      <c r="G127" s="97"/>
      <c r="H127" s="67">
        <f>H126/D5/12</f>
        <v>0.11337450224297917</v>
      </c>
    </row>
    <row r="128" spans="2:8" ht="12">
      <c r="B128" s="20" t="s">
        <v>191</v>
      </c>
      <c r="C128" s="125" t="s">
        <v>84</v>
      </c>
      <c r="D128" s="114"/>
      <c r="E128" s="34" t="s">
        <v>178</v>
      </c>
      <c r="F128" s="114"/>
      <c r="G128" s="114"/>
      <c r="H128" s="114"/>
    </row>
    <row r="129" spans="2:8" ht="24">
      <c r="B129" s="13">
        <v>1</v>
      </c>
      <c r="C129" s="55" t="s">
        <v>161</v>
      </c>
      <c r="D129" s="110" t="s">
        <v>81</v>
      </c>
      <c r="E129" s="100">
        <v>1</v>
      </c>
      <c r="F129" s="101"/>
      <c r="G129" s="99">
        <v>76.72</v>
      </c>
      <c r="H129" s="54">
        <f>E129*G129</f>
        <v>76.72</v>
      </c>
    </row>
    <row r="130" spans="2:8" ht="12">
      <c r="B130" s="13">
        <v>2</v>
      </c>
      <c r="C130" s="42" t="s">
        <v>85</v>
      </c>
      <c r="D130" s="110" t="s">
        <v>86</v>
      </c>
      <c r="E130" s="100">
        <v>6</v>
      </c>
      <c r="F130" s="101"/>
      <c r="G130" s="99">
        <v>26.86</v>
      </c>
      <c r="H130" s="54">
        <f aca="true" t="shared" si="5" ref="H130:H150">E130*G130</f>
        <v>161.16</v>
      </c>
    </row>
    <row r="131" spans="2:8" ht="11.25" customHeight="1">
      <c r="B131" s="13">
        <v>3</v>
      </c>
      <c r="C131" s="42" t="s">
        <v>87</v>
      </c>
      <c r="D131" s="110" t="s">
        <v>88</v>
      </c>
      <c r="E131" s="100">
        <v>6</v>
      </c>
      <c r="F131" s="101"/>
      <c r="G131" s="99">
        <v>26.86</v>
      </c>
      <c r="H131" s="54">
        <f t="shared" si="5"/>
        <v>161.16</v>
      </c>
    </row>
    <row r="132" spans="2:8" ht="12">
      <c r="B132" s="13">
        <v>4</v>
      </c>
      <c r="C132" s="42" t="s">
        <v>162</v>
      </c>
      <c r="D132" s="110" t="s">
        <v>89</v>
      </c>
      <c r="E132" s="100">
        <v>4</v>
      </c>
      <c r="F132" s="101"/>
      <c r="G132" s="99">
        <v>170.07</v>
      </c>
      <c r="H132" s="54">
        <f t="shared" si="5"/>
        <v>680.28</v>
      </c>
    </row>
    <row r="133" spans="2:8" ht="24" customHeight="1">
      <c r="B133" s="13">
        <v>5</v>
      </c>
      <c r="C133" s="42" t="s">
        <v>163</v>
      </c>
      <c r="D133" s="110" t="s">
        <v>58</v>
      </c>
      <c r="E133" s="100">
        <v>2</v>
      </c>
      <c r="F133" s="101"/>
      <c r="G133" s="99">
        <v>187.76</v>
      </c>
      <c r="H133" s="54">
        <f t="shared" si="5"/>
        <v>375.52</v>
      </c>
    </row>
    <row r="134" spans="2:8" ht="12.75" customHeight="1">
      <c r="B134" s="13">
        <v>6</v>
      </c>
      <c r="C134" s="42" t="s">
        <v>90</v>
      </c>
      <c r="D134" s="110" t="s">
        <v>58</v>
      </c>
      <c r="E134" s="100">
        <v>0</v>
      </c>
      <c r="F134" s="101"/>
      <c r="G134" s="99">
        <v>79</v>
      </c>
      <c r="H134" s="54">
        <f t="shared" si="5"/>
        <v>0</v>
      </c>
    </row>
    <row r="135" spans="2:8" ht="14.25" customHeight="1">
      <c r="B135" s="13">
        <v>7</v>
      </c>
      <c r="C135" s="42" t="s">
        <v>164</v>
      </c>
      <c r="D135" s="110" t="s">
        <v>91</v>
      </c>
      <c r="E135" s="100">
        <v>0</v>
      </c>
      <c r="F135" s="101"/>
      <c r="G135" s="99">
        <v>1.9</v>
      </c>
      <c r="H135" s="54">
        <f t="shared" si="5"/>
        <v>0</v>
      </c>
    </row>
    <row r="136" spans="2:8" ht="12.75" customHeight="1">
      <c r="B136" s="13">
        <v>8</v>
      </c>
      <c r="C136" s="55" t="s">
        <v>165</v>
      </c>
      <c r="D136" s="111" t="s">
        <v>58</v>
      </c>
      <c r="E136" s="100">
        <v>1</v>
      </c>
      <c r="F136" s="101"/>
      <c r="G136" s="102">
        <v>56.18</v>
      </c>
      <c r="H136" s="54">
        <f t="shared" si="5"/>
        <v>56.18</v>
      </c>
    </row>
    <row r="137" spans="2:8" ht="12" customHeight="1">
      <c r="B137" s="13">
        <v>9</v>
      </c>
      <c r="C137" s="55" t="s">
        <v>166</v>
      </c>
      <c r="D137" s="111" t="s">
        <v>50</v>
      </c>
      <c r="E137" s="100">
        <v>0</v>
      </c>
      <c r="F137" s="101"/>
      <c r="G137" s="102">
        <v>196.93</v>
      </c>
      <c r="H137" s="54">
        <f t="shared" si="5"/>
        <v>0</v>
      </c>
    </row>
    <row r="138" spans="2:8" ht="13.5" customHeight="1">
      <c r="B138" s="56">
        <v>10</v>
      </c>
      <c r="C138" s="55" t="s">
        <v>92</v>
      </c>
      <c r="D138" s="111" t="s">
        <v>91</v>
      </c>
      <c r="E138" s="100">
        <v>0</v>
      </c>
      <c r="F138" s="101"/>
      <c r="G138" s="102">
        <v>12.64</v>
      </c>
      <c r="H138" s="54">
        <f t="shared" si="5"/>
        <v>0</v>
      </c>
    </row>
    <row r="139" spans="2:8" ht="12">
      <c r="B139" s="56">
        <v>11</v>
      </c>
      <c r="C139" s="55" t="s">
        <v>167</v>
      </c>
      <c r="D139" s="111" t="s">
        <v>58</v>
      </c>
      <c r="E139" s="100">
        <v>0</v>
      </c>
      <c r="F139" s="101"/>
      <c r="G139" s="102">
        <v>150.54</v>
      </c>
      <c r="H139" s="54">
        <f t="shared" si="5"/>
        <v>0</v>
      </c>
    </row>
    <row r="140" spans="2:8" ht="14.25" customHeight="1">
      <c r="B140" s="56">
        <v>12</v>
      </c>
      <c r="C140" s="55" t="s">
        <v>168</v>
      </c>
      <c r="D140" s="111" t="s">
        <v>58</v>
      </c>
      <c r="E140" s="100">
        <v>0</v>
      </c>
      <c r="F140" s="101"/>
      <c r="G140" s="102">
        <v>91.06</v>
      </c>
      <c r="H140" s="54">
        <f t="shared" si="5"/>
        <v>0</v>
      </c>
    </row>
    <row r="141" spans="2:8" ht="12">
      <c r="B141" s="56">
        <v>13</v>
      </c>
      <c r="C141" s="55" t="s">
        <v>169</v>
      </c>
      <c r="D141" s="111" t="s">
        <v>58</v>
      </c>
      <c r="E141" s="100">
        <v>0</v>
      </c>
      <c r="F141" s="101"/>
      <c r="G141" s="102">
        <v>75.06</v>
      </c>
      <c r="H141" s="54">
        <f t="shared" si="5"/>
        <v>0</v>
      </c>
    </row>
    <row r="142" spans="2:8" ht="12">
      <c r="B142" s="56">
        <v>14</v>
      </c>
      <c r="C142" s="55" t="s">
        <v>170</v>
      </c>
      <c r="D142" s="111" t="s">
        <v>58</v>
      </c>
      <c r="E142" s="100">
        <v>0</v>
      </c>
      <c r="F142" s="101"/>
      <c r="G142" s="102">
        <v>350.26</v>
      </c>
      <c r="H142" s="54">
        <f t="shared" si="5"/>
        <v>0</v>
      </c>
    </row>
    <row r="143" spans="2:8" ht="12">
      <c r="B143" s="56">
        <v>15</v>
      </c>
      <c r="C143" s="55" t="s">
        <v>171</v>
      </c>
      <c r="D143" s="111" t="s">
        <v>91</v>
      </c>
      <c r="E143" s="100">
        <v>0</v>
      </c>
      <c r="F143" s="101"/>
      <c r="G143" s="102">
        <v>160.04</v>
      </c>
      <c r="H143" s="54">
        <f t="shared" si="5"/>
        <v>0</v>
      </c>
    </row>
    <row r="144" spans="2:8" ht="12">
      <c r="B144" s="56">
        <v>16</v>
      </c>
      <c r="C144" s="55" t="s">
        <v>172</v>
      </c>
      <c r="D144" s="111" t="s">
        <v>93</v>
      </c>
      <c r="E144" s="100">
        <v>10</v>
      </c>
      <c r="F144" s="101"/>
      <c r="G144" s="102">
        <v>120.82</v>
      </c>
      <c r="H144" s="54">
        <f t="shared" si="5"/>
        <v>1208.1999999999998</v>
      </c>
    </row>
    <row r="145" spans="2:8" ht="12">
      <c r="B145" s="56">
        <v>17</v>
      </c>
      <c r="C145" s="55" t="s">
        <v>94</v>
      </c>
      <c r="D145" s="111" t="s">
        <v>95</v>
      </c>
      <c r="E145" s="100">
        <v>10</v>
      </c>
      <c r="F145" s="101"/>
      <c r="G145" s="102">
        <v>59.91</v>
      </c>
      <c r="H145" s="54">
        <f t="shared" si="5"/>
        <v>599.0999999999999</v>
      </c>
    </row>
    <row r="146" spans="2:8" ht="14.25" customHeight="1">
      <c r="B146" s="56">
        <v>18</v>
      </c>
      <c r="C146" s="55" t="s">
        <v>96</v>
      </c>
      <c r="D146" s="111" t="s">
        <v>32</v>
      </c>
      <c r="E146" s="100">
        <v>2</v>
      </c>
      <c r="F146" s="101"/>
      <c r="G146" s="102">
        <v>632.01</v>
      </c>
      <c r="H146" s="54">
        <f t="shared" si="5"/>
        <v>1264.02</v>
      </c>
    </row>
    <row r="147" spans="2:8" ht="22.5" customHeight="1">
      <c r="B147" s="56">
        <v>19</v>
      </c>
      <c r="C147" s="55" t="s">
        <v>173</v>
      </c>
      <c r="D147" s="111" t="s">
        <v>58</v>
      </c>
      <c r="E147" s="100">
        <v>12</v>
      </c>
      <c r="F147" s="101"/>
      <c r="G147" s="102">
        <v>31.6</v>
      </c>
      <c r="H147" s="54">
        <f t="shared" si="5"/>
        <v>379.20000000000005</v>
      </c>
    </row>
    <row r="148" spans="2:8" ht="13.5" customHeight="1">
      <c r="B148" s="56">
        <v>20</v>
      </c>
      <c r="C148" s="55" t="s">
        <v>97</v>
      </c>
      <c r="D148" s="111" t="s">
        <v>58</v>
      </c>
      <c r="E148" s="103">
        <v>1</v>
      </c>
      <c r="F148" s="101"/>
      <c r="G148" s="104">
        <v>221.81</v>
      </c>
      <c r="H148" s="54">
        <f t="shared" si="5"/>
        <v>221.81</v>
      </c>
    </row>
    <row r="149" spans="2:8" ht="12">
      <c r="B149" s="13">
        <v>21</v>
      </c>
      <c r="C149" s="58" t="s">
        <v>98</v>
      </c>
      <c r="D149" s="111" t="s">
        <v>174</v>
      </c>
      <c r="E149" s="103">
        <v>0</v>
      </c>
      <c r="F149" s="101"/>
      <c r="G149" s="103">
        <v>158</v>
      </c>
      <c r="H149" s="54">
        <f t="shared" si="5"/>
        <v>0</v>
      </c>
    </row>
    <row r="150" spans="2:8" ht="13.5" customHeight="1">
      <c r="B150" s="13">
        <v>22</v>
      </c>
      <c r="C150" s="58" t="s">
        <v>99</v>
      </c>
      <c r="D150" s="111" t="s">
        <v>58</v>
      </c>
      <c r="E150" s="105">
        <v>0</v>
      </c>
      <c r="F150" s="101"/>
      <c r="G150" s="104">
        <v>52.14</v>
      </c>
      <c r="H150" s="54">
        <f t="shared" si="5"/>
        <v>0</v>
      </c>
    </row>
    <row r="151" spans="2:8" ht="12">
      <c r="B151" s="13"/>
      <c r="C151" s="53" t="s">
        <v>195</v>
      </c>
      <c r="D151" s="113"/>
      <c r="E151" s="112"/>
      <c r="F151" s="57"/>
      <c r="G151" s="59"/>
      <c r="H151" s="59">
        <f>SUM(H129:H150)</f>
        <v>5183.35</v>
      </c>
    </row>
    <row r="152" spans="2:8" ht="12.75" customHeight="1">
      <c r="B152" s="13"/>
      <c r="C152" s="123" t="s">
        <v>198</v>
      </c>
      <c r="D152" s="113"/>
      <c r="E152" s="112"/>
      <c r="F152" s="57"/>
      <c r="G152" s="59"/>
      <c r="H152" s="59">
        <f>H151*1.15</f>
        <v>5960.8525</v>
      </c>
    </row>
    <row r="153" spans="2:8" ht="12">
      <c r="B153" s="13"/>
      <c r="C153" s="72" t="s">
        <v>196</v>
      </c>
      <c r="D153" s="113"/>
      <c r="E153" s="112"/>
      <c r="F153" s="57"/>
      <c r="G153" s="59"/>
      <c r="H153" s="60">
        <f>H152*1.18</f>
        <v>7033.80595</v>
      </c>
    </row>
    <row r="154" spans="2:8" ht="12.75" customHeight="1">
      <c r="B154" s="13"/>
      <c r="C154" s="72" t="s">
        <v>197</v>
      </c>
      <c r="D154" s="16" t="s">
        <v>12</v>
      </c>
      <c r="E154" s="112"/>
      <c r="F154" s="57"/>
      <c r="G154" s="59"/>
      <c r="H154" s="60">
        <f>H153/D5/12</f>
        <v>0.18009908923779674</v>
      </c>
    </row>
    <row r="155" spans="2:8" ht="12.75" customHeight="1">
      <c r="B155" s="20" t="s">
        <v>192</v>
      </c>
      <c r="C155" s="23" t="s">
        <v>100</v>
      </c>
      <c r="D155" s="17" t="s">
        <v>101</v>
      </c>
      <c r="E155" s="70">
        <f>$D$5</f>
        <v>3254.6</v>
      </c>
      <c r="F155" s="24"/>
      <c r="G155" s="76">
        <v>1.94</v>
      </c>
      <c r="H155" s="62">
        <f>E155*G155*12</f>
        <v>75767.088</v>
      </c>
    </row>
    <row r="156" spans="2:8" ht="12">
      <c r="B156" s="20"/>
      <c r="C156" s="23"/>
      <c r="D156" s="17"/>
      <c r="E156" s="24"/>
      <c r="F156" s="24"/>
      <c r="G156" s="61"/>
      <c r="H156" s="62"/>
    </row>
    <row r="157" spans="2:8" ht="12">
      <c r="B157" s="20" t="s">
        <v>22</v>
      </c>
      <c r="C157" s="33" t="s">
        <v>103</v>
      </c>
      <c r="D157" s="17" t="s">
        <v>101</v>
      </c>
      <c r="E157" s="70">
        <f>$D$5</f>
        <v>3254.6</v>
      </c>
      <c r="F157" s="24"/>
      <c r="G157" s="76">
        <v>2.54</v>
      </c>
      <c r="H157" s="62">
        <f>E157*G157*12</f>
        <v>99200.20799999998</v>
      </c>
    </row>
    <row r="158" spans="2:8" ht="12">
      <c r="B158" s="20"/>
      <c r="C158" s="33"/>
      <c r="D158" s="17"/>
      <c r="E158" s="24"/>
      <c r="F158" s="24"/>
      <c r="G158" s="61"/>
      <c r="H158" s="62"/>
    </row>
    <row r="159" spans="2:8" ht="12">
      <c r="B159" s="74" t="s">
        <v>24</v>
      </c>
      <c r="C159" s="32" t="s">
        <v>21</v>
      </c>
      <c r="D159" s="17" t="s">
        <v>12</v>
      </c>
      <c r="E159" s="70">
        <f>$D$5</f>
        <v>3254.6</v>
      </c>
      <c r="F159" s="24"/>
      <c r="G159" s="85">
        <v>1.43</v>
      </c>
      <c r="H159" s="26">
        <f>G159*E159*12</f>
        <v>55848.935999999994</v>
      </c>
    </row>
    <row r="160" spans="2:8" ht="12">
      <c r="B160" s="31"/>
      <c r="C160" s="32"/>
      <c r="D160" s="17"/>
      <c r="E160" s="24"/>
      <c r="F160" s="24"/>
      <c r="G160" s="25"/>
      <c r="H160" s="26"/>
    </row>
    <row r="161" spans="2:8" ht="12">
      <c r="B161" s="74" t="s">
        <v>102</v>
      </c>
      <c r="C161" s="32" t="s">
        <v>23</v>
      </c>
      <c r="D161" s="17" t="s">
        <v>12</v>
      </c>
      <c r="E161" s="70">
        <f>$D$5</f>
        <v>3254.6</v>
      </c>
      <c r="F161" s="24"/>
      <c r="G161" s="85">
        <v>0.95</v>
      </c>
      <c r="H161" s="26">
        <f>G161*E161*12</f>
        <v>37102.44</v>
      </c>
    </row>
    <row r="162" spans="2:8" ht="12">
      <c r="B162" s="39"/>
      <c r="C162" s="43" t="s">
        <v>104</v>
      </c>
      <c r="D162" s="17" t="s">
        <v>105</v>
      </c>
      <c r="E162" s="24"/>
      <c r="F162" s="24"/>
      <c r="G162" s="17"/>
      <c r="H162" s="63">
        <f>H24+H28+H29+H55+H57+H78+H102+H118+H126+H153+H155+H157+H159+H161</f>
        <v>503263.23063579</v>
      </c>
    </row>
    <row r="163" spans="2:8" ht="12">
      <c r="B163" s="21"/>
      <c r="C163" s="114" t="s">
        <v>206</v>
      </c>
      <c r="D163" s="17" t="s">
        <v>101</v>
      </c>
      <c r="E163" s="16"/>
      <c r="F163" s="16"/>
      <c r="G163" s="17"/>
      <c r="H163" s="64">
        <f>G157+G155+G29+G28+H25+H56+H58+H79+H103+H119+H127+H154+G159+G161</f>
        <v>12.885946830019819</v>
      </c>
    </row>
    <row r="164" spans="2:8" ht="12">
      <c r="B164" s="39"/>
      <c r="C164" s="39" t="s">
        <v>207</v>
      </c>
      <c r="D164" s="17"/>
      <c r="E164" s="16"/>
      <c r="F164" s="16"/>
      <c r="G164" s="17"/>
      <c r="H164" s="64"/>
    </row>
    <row r="165" spans="2:8" ht="12">
      <c r="B165" s="39"/>
      <c r="C165" s="43" t="s">
        <v>208</v>
      </c>
      <c r="D165" s="17" t="s">
        <v>101</v>
      </c>
      <c r="E165" s="16"/>
      <c r="F165" s="16"/>
      <c r="G165" s="17"/>
      <c r="H165" s="64">
        <v>12.22</v>
      </c>
    </row>
    <row r="166" spans="2:8" ht="12">
      <c r="B166" s="39"/>
      <c r="C166" s="43" t="s">
        <v>209</v>
      </c>
      <c r="D166" s="17" t="s">
        <v>101</v>
      </c>
      <c r="E166" s="16"/>
      <c r="F166" s="16"/>
      <c r="G166" s="17"/>
      <c r="H166" s="64">
        <v>13.56</v>
      </c>
    </row>
    <row r="167" ht="12">
      <c r="H167" s="65"/>
    </row>
    <row r="168" spans="3:8" ht="12">
      <c r="C168" s="5" t="s">
        <v>175</v>
      </c>
      <c r="H168" s="68">
        <v>12.22</v>
      </c>
    </row>
    <row r="169" spans="3:8" ht="12">
      <c r="C169" s="5" t="s">
        <v>212</v>
      </c>
      <c r="H169" s="106">
        <f>H163/H168</f>
        <v>1.0544964672683976</v>
      </c>
    </row>
    <row r="172" ht="12">
      <c r="C172" s="5" t="s">
        <v>213</v>
      </c>
    </row>
  </sheetData>
  <sheetProtection selectLockedCells="1" selectUnlockedCells="1"/>
  <mergeCells count="4">
    <mergeCell ref="B7:H7"/>
    <mergeCell ref="C10:G10"/>
    <mergeCell ref="B2:H2"/>
    <mergeCell ref="B3:H3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2012-03-27T03:26:11Z</cp:lastPrinted>
  <dcterms:created xsi:type="dcterms:W3CDTF">1996-10-08T23:32:33Z</dcterms:created>
  <dcterms:modified xsi:type="dcterms:W3CDTF">2012-03-27T05:30:26Z</dcterms:modified>
  <cp:category/>
  <cp:version/>
  <cp:contentType/>
  <cp:contentStatus/>
</cp:coreProperties>
</file>