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-Стр.1" sheetId="1" r:id="rId1"/>
    <sheet name="П-Стр.5" sheetId="2" r:id="rId2"/>
    <sheet name="А-Кур.3б" sheetId="3" r:id="rId3"/>
    <sheet name="А-Кур. 7" sheetId="4" r:id="rId4"/>
    <sheet name="Мол.2а" sheetId="5" r:id="rId5"/>
    <sheet name="Мол.4" sheetId="6" r:id="rId6"/>
    <sheet name="Мол.10" sheetId="7" r:id="rId7"/>
    <sheet name="Мира 8" sheetId="8" r:id="rId8"/>
  </sheets>
  <definedNames/>
  <calcPr fullCalcOnLoad="1"/>
</workbook>
</file>

<file path=xl/sharedStrings.xml><?xml version="1.0" encoding="utf-8"?>
<sst xmlns="http://schemas.openxmlformats.org/spreadsheetml/2006/main" count="2842" uniqueCount="239">
  <si>
    <t>ООО "УЖКХ"</t>
  </si>
  <si>
    <t>№ пп</t>
  </si>
  <si>
    <t>Наименование и состав работы</t>
  </si>
  <si>
    <t>Ед.изм</t>
  </si>
  <si>
    <t>кол-во</t>
  </si>
  <si>
    <t>цена за ед.</t>
  </si>
  <si>
    <t>стоимость в год руб.</t>
  </si>
  <si>
    <t>1.</t>
  </si>
  <si>
    <t>Благоустройство и обеспечение санитарного состояния жилых зданий и придомовых территорий</t>
  </si>
  <si>
    <t>1.1.</t>
  </si>
  <si>
    <t>Уборка  лестничных клеток</t>
  </si>
  <si>
    <t>м² общ. площ</t>
  </si>
  <si>
    <t>1.2.</t>
  </si>
  <si>
    <t>Обслуживание мусоропровода</t>
  </si>
  <si>
    <t>1.3.</t>
  </si>
  <si>
    <t>Обслуживание лифтов</t>
  </si>
  <si>
    <t>1.4.</t>
  </si>
  <si>
    <t>Вывоз и утилизация мусора</t>
  </si>
  <si>
    <t>1.5.</t>
  </si>
  <si>
    <t>Вывоз и утилизация крупногабаритного мусора</t>
  </si>
  <si>
    <t>1.6.</t>
  </si>
  <si>
    <t>1.7.</t>
  </si>
  <si>
    <t>Услуги по дератизации, дезинсекции</t>
  </si>
  <si>
    <t>Технический надзор за эксплуатацией ж/фонда</t>
  </si>
  <si>
    <t>3.</t>
  </si>
  <si>
    <t>Услуги РКО</t>
  </si>
  <si>
    <t>4.</t>
  </si>
  <si>
    <t>Техническое обслуживание общего имущества</t>
  </si>
  <si>
    <t>Сетей электроснабжения</t>
  </si>
  <si>
    <t>Замена перегоревших лампочек накаливания</t>
  </si>
  <si>
    <t>шт</t>
  </si>
  <si>
    <t>Проверка заземления ванн</t>
  </si>
  <si>
    <t>1ванн</t>
  </si>
  <si>
    <t>1000м2</t>
  </si>
  <si>
    <t>лестничных клеток</t>
  </si>
  <si>
    <t>100л.пл.</t>
  </si>
  <si>
    <t>1м</t>
  </si>
  <si>
    <t>Осмотр и проверка РУ-0,4кВ</t>
  </si>
  <si>
    <t>1РУ</t>
  </si>
  <si>
    <t>5.</t>
  </si>
  <si>
    <t>Внутридомовых систем водоснабжения</t>
  </si>
  <si>
    <t>Осмотр внутридомовых систем водоснабжения, канализации и водостока в чердачных и подвальных помещениях</t>
  </si>
  <si>
    <t>1000 кв.м.</t>
  </si>
  <si>
    <t>Временная заделка (сварка) свищей и трещин (установка хомутов) на трубопроводах Ду 50мм</t>
  </si>
  <si>
    <t>1 место</t>
  </si>
  <si>
    <t>Временная заделка (сварка) свищей и трещин (установка хомутов) на трубопроводах Ду 100мм</t>
  </si>
  <si>
    <t>1 соед.</t>
  </si>
  <si>
    <t>Ревизия вентилей без снятия с места</t>
  </si>
  <si>
    <t>1шт.</t>
  </si>
  <si>
    <t>Устранение засоров канализационных труб в подвале</t>
  </si>
  <si>
    <t>1 п.м.</t>
  </si>
  <si>
    <t>Подчеканка раструбов канализационных труб Ду100мм</t>
  </si>
  <si>
    <t>1 раструб</t>
  </si>
  <si>
    <t>Заделка стыков (соединений) канализационных труб из ПЭ</t>
  </si>
  <si>
    <t>Заделка стыков ливнестока</t>
  </si>
  <si>
    <t>Прочистка ливнестоков</t>
  </si>
  <si>
    <t>шт.</t>
  </si>
  <si>
    <t>Очистка от наледи водосточных труб (выпуски на улице)</t>
  </si>
  <si>
    <t>1 проч.</t>
  </si>
  <si>
    <t>Ревизия задвижек без снятия с места до 100мм</t>
  </si>
  <si>
    <t>Замена основания пола (грунта) в подвале с подсыпкой грунта</t>
  </si>
  <si>
    <t>100м3</t>
  </si>
  <si>
    <t>Дезинфекция подвала и откачка воды после затопления</t>
  </si>
  <si>
    <t>м2</t>
  </si>
  <si>
    <t>Обслуживание домовых приборов учета воды</t>
  </si>
  <si>
    <t>Уборка подвального помещения от мусора</t>
  </si>
  <si>
    <t>Укрепление водоприемных воронок ливнестока</t>
  </si>
  <si>
    <t>м3</t>
  </si>
  <si>
    <t>Промывка системы водоснабжения и канализации</t>
  </si>
  <si>
    <t>Внутридомовых систем отопления</t>
  </si>
  <si>
    <t>Осмотр внутридомовых систем отопления в чердачных и подвальных помещениях</t>
  </si>
  <si>
    <t>Промывка и испытание трубопроводов системы центрального отопления</t>
  </si>
  <si>
    <t>1 узел</t>
  </si>
  <si>
    <t>Регулировка температуры теплоносителя</t>
  </si>
  <si>
    <t>Ликвидация воздушных пробок в системе отопления</t>
  </si>
  <si>
    <t>1 стояк</t>
  </si>
  <si>
    <t>Ревизия вентилей без снятия с места до 25 мм.</t>
  </si>
  <si>
    <t>Ревизия задвижек без снятия с места до 100мм.</t>
  </si>
  <si>
    <t>Укрепление крюков для батарей в подъездах</t>
  </si>
  <si>
    <t>Уплотнение сгонов</t>
  </si>
  <si>
    <t>Установка хомутов и металлической заплаты на трубопроводе</t>
  </si>
  <si>
    <t>1м2</t>
  </si>
  <si>
    <t>Прочистка грязевиков</t>
  </si>
  <si>
    <t>ХОВ</t>
  </si>
  <si>
    <t>Общестроительных конструкций</t>
  </si>
  <si>
    <t>Проверка тяги в вентканалах</t>
  </si>
  <si>
    <t>кан.</t>
  </si>
  <si>
    <t>Прочистка вент.каналов</t>
  </si>
  <si>
    <t>1ст.</t>
  </si>
  <si>
    <t>Укрепление почтовых ящиков</t>
  </si>
  <si>
    <t>кв.м</t>
  </si>
  <si>
    <t>Очистка кровли от снега</t>
  </si>
  <si>
    <t>1м реш</t>
  </si>
  <si>
    <t>Укрепление дверных наличников</t>
  </si>
  <si>
    <t>пм</t>
  </si>
  <si>
    <t>Весенний и осенний осмотр кровли</t>
  </si>
  <si>
    <t>Смена навесных замков на люках</t>
  </si>
  <si>
    <t>Прочистка мусоропровода</t>
  </si>
  <si>
    <t>Укрепление МАФ</t>
  </si>
  <si>
    <t>Инженерного оборудования лифтового хозяйства</t>
  </si>
  <si>
    <t>Аварийная служба</t>
  </si>
  <si>
    <t>руб./кв.метр</t>
  </si>
  <si>
    <t>Текущий ремонт</t>
  </si>
  <si>
    <t>Всего</t>
  </si>
  <si>
    <t>руб.</t>
  </si>
  <si>
    <t>1кан.</t>
  </si>
  <si>
    <t>люминесцентных ламп</t>
  </si>
  <si>
    <t>Смета расходов по содержанию общего имущества</t>
  </si>
  <si>
    <t>жилого дома на 2012 год</t>
  </si>
  <si>
    <t>Общая площадь жилого дома кв.метр</t>
  </si>
  <si>
    <t>Влажное подметание лестничных площадок и маршей</t>
  </si>
  <si>
    <t>м²</t>
  </si>
  <si>
    <t>Мытье лестничных площадок  и маршей</t>
  </si>
  <si>
    <t>Мытье окон</t>
  </si>
  <si>
    <t>Обметание пыли с потолков</t>
  </si>
  <si>
    <t>Подметание площадки перед входом в подъезд</t>
  </si>
  <si>
    <t>Мытье площадки перед входом в подъезд</t>
  </si>
  <si>
    <t>Влажная протирка стен</t>
  </si>
  <si>
    <t>Влажное протирка дверей</t>
  </si>
  <si>
    <t>Влажная протирка перил и ограждений</t>
  </si>
  <si>
    <t>Влажная протирка отопительных приборов</t>
  </si>
  <si>
    <t>Влажная протирка почтовых ящиков,эл.щитков</t>
  </si>
  <si>
    <t>Санитарное содержание придомовых территории и озеленения</t>
  </si>
  <si>
    <t>Уборка отмосток</t>
  </si>
  <si>
    <t>Подметание отмосток</t>
  </si>
  <si>
    <t>Очистка отмосток от уплотненного снега</t>
  </si>
  <si>
    <t>Очистка урн от мусора</t>
  </si>
  <si>
    <t>1шт</t>
  </si>
  <si>
    <t>Уборка газонов сильной засоренности</t>
  </si>
  <si>
    <t>Уборка газонов от случайного мусора</t>
  </si>
  <si>
    <t>Погрузка мусора в автотранспорт вручную</t>
  </si>
  <si>
    <t>1м3</t>
  </si>
  <si>
    <t>Вырезка поросли у деревьев и кустов</t>
  </si>
  <si>
    <t>Подметание тротуаров и проездов</t>
  </si>
  <si>
    <t>Подметание козырьков</t>
  </si>
  <si>
    <t>Очистка свежевыпавшего снега</t>
  </si>
  <si>
    <t>Транспортировка песка от места складирования</t>
  </si>
  <si>
    <t>Посыпка территории песком</t>
  </si>
  <si>
    <t>Очистка козырька от уплотненного снега</t>
  </si>
  <si>
    <t>Очистка территории от наледи</t>
  </si>
  <si>
    <t>Уборка детских площадок от случайного мусора</t>
  </si>
  <si>
    <t>Транспортировка песка с детской площадки к месту складирования</t>
  </si>
  <si>
    <t>Выкашивание газонов газонокосилкой</t>
  </si>
  <si>
    <t>100м2</t>
  </si>
  <si>
    <t>Расчистка проезжей части во время метели и снегопада ДЗ-122, А-120</t>
  </si>
  <si>
    <t>Удаление снежных накатов и наледи автогрейдером ДЗ-122, А-120</t>
  </si>
  <si>
    <t>Вывоз мусора с дворов</t>
  </si>
  <si>
    <t>м2 площ.подвала</t>
  </si>
  <si>
    <t>2.</t>
  </si>
  <si>
    <t>V в год</t>
  </si>
  <si>
    <t>2.1.</t>
  </si>
  <si>
    <t>Проверка заземления плит</t>
  </si>
  <si>
    <t>1 плита</t>
  </si>
  <si>
    <t>Осмотр линий эл.сетей, арматуры оборудования подвалов</t>
  </si>
  <si>
    <t>Мелкий ремонт электропроводки</t>
  </si>
  <si>
    <t>Установка светодиодной лампы 9LED  E27</t>
  </si>
  <si>
    <t>Установка знаков самоклеющихся</t>
  </si>
  <si>
    <t>Осмотр линий электрических сетей к лифтам</t>
  </si>
  <si>
    <t>Осмотр и уборка помещения РП(РУ-0,4кВ)</t>
  </si>
  <si>
    <t>Ревизия РП (РУ-0,4)кВ</t>
  </si>
  <si>
    <t>Уборка этажных эл.шкафов</t>
  </si>
  <si>
    <t>Утилизация люминисцентных ламп</t>
  </si>
  <si>
    <t>2.2.</t>
  </si>
  <si>
    <t>Замена основания пола(грунта) в подвале с подсыпкой грунта</t>
  </si>
  <si>
    <t>Устранение засоров канализационных стояков</t>
  </si>
  <si>
    <t xml:space="preserve">Дезинфекция подвала </t>
  </si>
  <si>
    <t>2.3.</t>
  </si>
  <si>
    <t>2.4.</t>
  </si>
  <si>
    <t xml:space="preserve">Общедомовых приборов учета тепловой энергии ГВС и отопления </t>
  </si>
  <si>
    <t>Техническое обслуживание приборов учета ГВС и отопления</t>
  </si>
  <si>
    <t>1 прибор</t>
  </si>
  <si>
    <t>Снятие показаний приборов учета ГВС и отопления</t>
  </si>
  <si>
    <t xml:space="preserve">Текущий ремонт расходомеров </t>
  </si>
  <si>
    <t>м2 общ.площ.</t>
  </si>
  <si>
    <t>2.5.</t>
  </si>
  <si>
    <t>Укрепление и регулировка дверных полотен входа в подъезд</t>
  </si>
  <si>
    <t>Укрепление оконных переплетов</t>
  </si>
  <si>
    <t>Смена навесных замков на дверях в подвальное помещение</t>
  </si>
  <si>
    <t>Очистка кровли от мусора и посторонних предметов</t>
  </si>
  <si>
    <t>Укрепление дверных полотен выхода на кровлю</t>
  </si>
  <si>
    <t>Укрепление форточек</t>
  </si>
  <si>
    <t>Укрепление мусороклапанов</t>
  </si>
  <si>
    <t>Укрепление и регулировка доводчиков</t>
  </si>
  <si>
    <t>Укрепление зонтов вентшахт</t>
  </si>
  <si>
    <t>Укрепление подвальных дверей</t>
  </si>
  <si>
    <t>Укрепление дверных проемов м/камер</t>
  </si>
  <si>
    <t>Укрепление лестничных ограждений</t>
  </si>
  <si>
    <t>Установка и разборка вентиляционных продухов в цоколях  зданий</t>
  </si>
  <si>
    <t>1 засор</t>
  </si>
  <si>
    <t>2.6.</t>
  </si>
  <si>
    <r>
      <t xml:space="preserve">Адрес: </t>
    </r>
    <r>
      <rPr>
        <b/>
        <sz val="9"/>
        <rFont val="Times New Roman"/>
        <family val="1"/>
      </rPr>
      <t>П-Строителей 1</t>
    </r>
  </si>
  <si>
    <t>Удаление, отправка мусора и подметание пола в мусороприемной камере</t>
  </si>
  <si>
    <t>Уборка и дезинфекция загрузочных клапанов мусоропровода</t>
  </si>
  <si>
    <t>Мытье мусороприемных камер</t>
  </si>
  <si>
    <t>Мойка сменных мусоросборников</t>
  </si>
  <si>
    <t>Расчистка проезжей части во время метели и снегопада ДЗ-109Б</t>
  </si>
  <si>
    <t>2.7.</t>
  </si>
  <si>
    <t>Техническое обслуживание</t>
  </si>
  <si>
    <t>Обслуживание диспетчерской связи</t>
  </si>
  <si>
    <t>Техническое освидетельствование лифтов</t>
  </si>
  <si>
    <t>лифты</t>
  </si>
  <si>
    <t>С НДС:</t>
  </si>
  <si>
    <t>Тариф в мес.</t>
  </si>
  <si>
    <t>С  НДС:</t>
  </si>
  <si>
    <t>С непредвиденными расходами 15%</t>
  </si>
  <si>
    <t>Итого в год</t>
  </si>
  <si>
    <t xml:space="preserve">                                 Директор ООО"УЖКХ"                                               В.В.Коновалов</t>
  </si>
  <si>
    <t>Ревизия вентилей без снятия с места до 25мм.</t>
  </si>
  <si>
    <r>
      <t xml:space="preserve">Адрес: </t>
    </r>
    <r>
      <rPr>
        <b/>
        <sz val="9"/>
        <rFont val="Times New Roman"/>
        <family val="1"/>
      </rPr>
      <t>Ак-Курчатова 3б</t>
    </r>
  </si>
  <si>
    <t>Экспертиза на соответствие лифтов требованиям технического регламента</t>
  </si>
  <si>
    <r>
      <t xml:space="preserve">Адрес: </t>
    </r>
    <r>
      <rPr>
        <b/>
        <sz val="9"/>
        <rFont val="Times New Roman"/>
        <family val="1"/>
      </rPr>
      <t>Ак-Курчатова 7</t>
    </r>
  </si>
  <si>
    <r>
      <t xml:space="preserve">Адрес: </t>
    </r>
    <r>
      <rPr>
        <b/>
        <sz val="9"/>
        <rFont val="Times New Roman"/>
        <family val="1"/>
      </rPr>
      <t>П-Строителей 5</t>
    </r>
  </si>
  <si>
    <t>крат-ть    в год</t>
  </si>
  <si>
    <t>Влажная протирка почтовых ящиков, эл.щитков</t>
  </si>
  <si>
    <t>Обметание пыли и паутины с потолков</t>
  </si>
  <si>
    <t>Подчеканка раструбов канализационных труб Ду.100мм</t>
  </si>
  <si>
    <t>раз</t>
  </si>
  <si>
    <t>Уплотнение сгонов с применением льна и ФУМ ленты</t>
  </si>
  <si>
    <t>Мойка сменных мусоросборников (бачков)</t>
  </si>
  <si>
    <t>м² общ.площ</t>
  </si>
  <si>
    <t>Мытье лестничных площадок  и  маршей</t>
  </si>
  <si>
    <r>
      <t xml:space="preserve">Адрес: </t>
    </r>
    <r>
      <rPr>
        <b/>
        <sz val="9"/>
        <rFont val="Times New Roman"/>
        <family val="1"/>
      </rPr>
      <t>Мира 8</t>
    </r>
  </si>
  <si>
    <r>
      <t xml:space="preserve">Адрес: </t>
    </r>
    <r>
      <rPr>
        <b/>
        <sz val="9"/>
        <rFont val="Times New Roman"/>
        <family val="1"/>
      </rPr>
      <t>Молодежная 2а</t>
    </r>
  </si>
  <si>
    <r>
      <t>Адрес:</t>
    </r>
    <r>
      <rPr>
        <b/>
        <sz val="9"/>
        <rFont val="Times New Roman"/>
        <family val="1"/>
      </rPr>
      <t xml:space="preserve"> Молодежная 10</t>
    </r>
  </si>
  <si>
    <r>
      <t xml:space="preserve">Адрес: </t>
    </r>
    <r>
      <rPr>
        <b/>
        <sz val="9"/>
        <rFont val="Times New Roman"/>
        <family val="1"/>
      </rPr>
      <t>Молодежная 4</t>
    </r>
  </si>
  <si>
    <t>раз.</t>
  </si>
  <si>
    <t>Очистка тротуаров от уплотненного снега</t>
  </si>
  <si>
    <t>Очистка тротуаров  от уплотненного снега</t>
  </si>
  <si>
    <t>2.8.</t>
  </si>
  <si>
    <t>Экономически-обоснованный тариф</t>
  </si>
  <si>
    <t>с 1 января по 30 июня 2012 года</t>
  </si>
  <si>
    <t xml:space="preserve">в том числе с календарной разбивкой </t>
  </si>
  <si>
    <t>с 1 июля по 31 декабря 2012года</t>
  </si>
  <si>
    <t>(1-2 этажи)</t>
  </si>
  <si>
    <t>Экономически-обоснованный тариф(1-2 этажи)</t>
  </si>
  <si>
    <t>Экономически-обоснованный тариф(с 3 этажа)</t>
  </si>
  <si>
    <t>(с 3 этажа)</t>
  </si>
  <si>
    <t>(5-ти эт.часть)</t>
  </si>
  <si>
    <t>Экономически-обоснованный тариф (5эт.ч.)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</si>
</sst>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0.000000000"/>
    <numFmt numFmtId="187" formatCode="0.0000000000"/>
    <numFmt numFmtId="188" formatCode="0.00000000"/>
    <numFmt numFmtId="189" formatCode="0.00000000000"/>
    <numFmt numFmtId="190" formatCode="0.000000000000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center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/>
      <protection/>
    </xf>
    <xf numFmtId="43" fontId="2" fillId="0" borderId="10" xfId="63" applyFont="1" applyBorder="1" applyAlignment="1">
      <alignment horizontal="center"/>
    </xf>
    <xf numFmtId="2" fontId="1" fillId="0" borderId="10" xfId="54" applyNumberFormat="1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right" vertical="center" wrapText="1"/>
      <protection/>
    </xf>
    <xf numFmtId="0" fontId="1" fillId="0" borderId="10" xfId="54" applyFont="1" applyBorder="1" applyAlignment="1">
      <alignment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vertical="center" wrapText="1"/>
      <protection/>
    </xf>
    <xf numFmtId="0" fontId="1" fillId="0" borderId="10" xfId="54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1" fillId="0" borderId="10" xfId="54" applyFont="1" applyBorder="1" applyAlignment="1">
      <alignment/>
      <protection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center" wrapText="1"/>
    </xf>
    <xf numFmtId="0" fontId="1" fillId="0" borderId="0" xfId="54" applyFont="1" applyAlignment="1">
      <alignment horizontal="right"/>
      <protection/>
    </xf>
    <xf numFmtId="0" fontId="1" fillId="0" borderId="10" xfId="54" applyFont="1" applyBorder="1" applyAlignment="1">
      <alignment horizontal="right"/>
      <protection/>
    </xf>
    <xf numFmtId="0" fontId="2" fillId="0" borderId="10" xfId="54" applyFont="1" applyBorder="1" applyAlignment="1">
      <alignment horizontal="right"/>
      <protection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54" applyNumberFormat="1" applyFont="1" applyBorder="1" applyAlignment="1">
      <alignment horizontal="center"/>
      <protection/>
    </xf>
    <xf numFmtId="0" fontId="1" fillId="0" borderId="0" xfId="54" applyFont="1" applyFill="1" applyAlignment="1">
      <alignment horizontal="center"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53" applyFont="1" applyBorder="1" applyAlignment="1">
      <alignment horizontal="right"/>
      <protection/>
    </xf>
    <xf numFmtId="0" fontId="2" fillId="0" borderId="10" xfId="54" applyFont="1" applyFill="1" applyBorder="1" applyAlignment="1">
      <alignment horizontal="center"/>
      <protection/>
    </xf>
    <xf numFmtId="0" fontId="1" fillId="0" borderId="10" xfId="53" applyFont="1" applyBorder="1" applyAlignment="1">
      <alignment horizontal="right" vertical="top"/>
      <protection/>
    </xf>
    <xf numFmtId="0" fontId="2" fillId="0" borderId="10" xfId="53" applyFont="1" applyBorder="1" applyAlignment="1">
      <alignment wrapText="1"/>
      <protection/>
    </xf>
    <xf numFmtId="16" fontId="1" fillId="0" borderId="10" xfId="53" applyNumberFormat="1" applyFont="1" applyBorder="1" applyAlignment="1">
      <alignment horizontal="right" vertical="top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right" vertical="top"/>
      <protection/>
    </xf>
    <xf numFmtId="0" fontId="4" fillId="0" borderId="10" xfId="53" applyFont="1" applyBorder="1" applyAlignment="1">
      <alignment wrapText="1"/>
      <protection/>
    </xf>
    <xf numFmtId="0" fontId="2" fillId="0" borderId="10" xfId="54" applyFont="1" applyBorder="1">
      <alignment/>
      <protection/>
    </xf>
    <xf numFmtId="0" fontId="2" fillId="0" borderId="10" xfId="54" applyFont="1" applyBorder="1" applyAlignment="1">
      <alignment horizontal="center" vertical="center"/>
      <protection/>
    </xf>
    <xf numFmtId="180" fontId="2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54" applyFont="1" applyBorder="1">
      <alignment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vertical="top" wrapText="1"/>
      <protection/>
    </xf>
    <xf numFmtId="0" fontId="1" fillId="33" borderId="10" xfId="54" applyFont="1" applyFill="1" applyBorder="1">
      <alignment/>
      <protection/>
    </xf>
    <xf numFmtId="0" fontId="2" fillId="0" borderId="10" xfId="54" applyFont="1" applyBorder="1" applyAlignment="1">
      <alignment wrapText="1"/>
      <protection/>
    </xf>
    <xf numFmtId="0" fontId="4" fillId="0" borderId="10" xfId="54" applyFont="1" applyBorder="1">
      <alignment/>
      <protection/>
    </xf>
    <xf numFmtId="0" fontId="2" fillId="0" borderId="10" xfId="54" applyFont="1" applyBorder="1" applyAlignment="1">
      <alignment vertical="top" wrapText="1"/>
      <protection/>
    </xf>
    <xf numFmtId="2" fontId="2" fillId="0" borderId="10" xfId="0" applyNumberFormat="1" applyFont="1" applyBorder="1" applyAlignment="1">
      <alignment horizontal="center"/>
    </xf>
    <xf numFmtId="0" fontId="1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/>
      <protection/>
    </xf>
    <xf numFmtId="0" fontId="2" fillId="0" borderId="0" xfId="54" applyFont="1" applyAlignment="1">
      <alignment horizontal="center"/>
      <protection/>
    </xf>
    <xf numFmtId="2" fontId="1" fillId="0" borderId="10" xfId="0" applyNumberFormat="1" applyFont="1" applyBorder="1" applyAlignment="1">
      <alignment horizontal="center"/>
    </xf>
    <xf numFmtId="0" fontId="2" fillId="0" borderId="0" xfId="54" applyFont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right"/>
      <protection/>
    </xf>
    <xf numFmtId="2" fontId="2" fillId="0" borderId="10" xfId="54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left" wrapText="1"/>
      <protection/>
    </xf>
    <xf numFmtId="2" fontId="1" fillId="34" borderId="10" xfId="54" applyNumberFormat="1" applyFont="1" applyFill="1" applyBorder="1" applyAlignment="1">
      <alignment horizontal="center" vertical="center"/>
      <protection/>
    </xf>
    <xf numFmtId="2" fontId="2" fillId="34" borderId="0" xfId="54" applyNumberFormat="1" applyFont="1" applyFill="1" applyBorder="1" applyAlignment="1">
      <alignment horizontal="center" vertical="center"/>
      <protection/>
    </xf>
    <xf numFmtId="0" fontId="1" fillId="34" borderId="10" xfId="54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horizontal="right" vertical="top"/>
      <protection/>
    </xf>
    <xf numFmtId="16" fontId="2" fillId="0" borderId="10" xfId="53" applyNumberFormat="1" applyFont="1" applyBorder="1" applyAlignment="1">
      <alignment horizontal="right" vertical="top"/>
      <protection/>
    </xf>
    <xf numFmtId="0" fontId="2" fillId="34" borderId="10" xfId="54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2" fontId="1" fillId="34" borderId="10" xfId="54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2" fontId="2" fillId="34" borderId="10" xfId="54" applyNumberFormat="1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right" vertical="top"/>
      <protection/>
    </xf>
    <xf numFmtId="0" fontId="1" fillId="0" borderId="10" xfId="54" applyFont="1" applyBorder="1" applyAlignment="1">
      <alignment wrapText="1"/>
      <protection/>
    </xf>
    <xf numFmtId="0" fontId="1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0" xfId="54" applyFont="1" applyBorder="1" applyAlignment="1">
      <alignment horizontal="left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54" applyFont="1" applyBorder="1" applyAlignment="1">
      <alignment horizontal="right" vertical="center"/>
      <protection/>
    </xf>
    <xf numFmtId="0" fontId="2" fillId="0" borderId="10" xfId="54" applyFont="1" applyBorder="1" applyAlignment="1">
      <alignment vertical="center" wrapText="1"/>
      <protection/>
    </xf>
    <xf numFmtId="1" fontId="1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54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 wrapText="1"/>
      <protection/>
    </xf>
    <xf numFmtId="0" fontId="1" fillId="0" borderId="10" xfId="54" applyFont="1" applyBorder="1" applyAlignment="1">
      <alignment vertical="top" wrapText="1"/>
      <protection/>
    </xf>
    <xf numFmtId="2" fontId="1" fillId="34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4" fillId="0" borderId="10" xfId="54" applyFont="1" applyBorder="1" applyAlignment="1">
      <alignment wrapText="1"/>
      <protection/>
    </xf>
    <xf numFmtId="0" fontId="1" fillId="34" borderId="10" xfId="0" applyFont="1" applyFill="1" applyBorder="1" applyAlignment="1">
      <alignment horizontal="center"/>
    </xf>
    <xf numFmtId="0" fontId="2" fillId="0" borderId="14" xfId="54" applyFont="1" applyBorder="1" applyAlignment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54" applyFont="1" applyFill="1" applyBorder="1" applyAlignment="1">
      <alignment horizontal="center" vertical="center" wrapText="1"/>
      <protection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2" fontId="2" fillId="0" borderId="10" xfId="63" applyNumberFormat="1" applyFont="1" applyFill="1" applyBorder="1" applyAlignment="1">
      <alignment horizontal="center"/>
    </xf>
    <xf numFmtId="2" fontId="2" fillId="0" borderId="10" xfId="63" applyNumberFormat="1" applyFont="1" applyBorder="1" applyAlignment="1">
      <alignment horizontal="center" vertical="center"/>
    </xf>
    <xf numFmtId="43" fontId="1" fillId="0" borderId="0" xfId="54" applyNumberFormat="1" applyFont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10" xfId="54" applyFont="1" applyBorder="1" applyAlignment="1">
      <alignment horizontal="right" vertical="center" wrapText="1"/>
      <protection/>
    </xf>
    <xf numFmtId="2" fontId="1" fillId="0" borderId="10" xfId="54" applyNumberFormat="1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3" fillId="0" borderId="10" xfId="54" applyFont="1" applyBorder="1">
      <alignment/>
      <protection/>
    </xf>
    <xf numFmtId="0" fontId="3" fillId="0" borderId="10" xfId="54" applyFont="1" applyBorder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2" fontId="1" fillId="0" borderId="15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34" borderId="10" xfId="54" applyNumberFormat="1" applyFont="1" applyFill="1" applyBorder="1" applyAlignment="1">
      <alignment horizontal="center" vertical="center"/>
      <protection/>
    </xf>
    <xf numFmtId="180" fontId="1" fillId="34" borderId="10" xfId="54" applyNumberFormat="1" applyFont="1" applyFill="1" applyBorder="1" applyAlignment="1">
      <alignment horizontal="center"/>
      <protection/>
    </xf>
    <xf numFmtId="180" fontId="1" fillId="34" borderId="11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/>
    </xf>
    <xf numFmtId="0" fontId="4" fillId="0" borderId="10" xfId="54" applyFont="1" applyBorder="1" applyAlignment="1">
      <alignment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180" fontId="1" fillId="34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34" borderId="16" xfId="0" applyNumberFormat="1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54" applyFont="1" applyBorder="1" applyAlignment="1">
      <alignment/>
      <protection/>
    </xf>
    <xf numFmtId="0" fontId="2" fillId="0" borderId="0" xfId="54" applyFont="1" applyBorder="1" applyAlignment="1">
      <alignment/>
      <protection/>
    </xf>
    <xf numFmtId="2" fontId="2" fillId="0" borderId="0" xfId="63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/>
      <protection/>
    </xf>
    <xf numFmtId="184" fontId="1" fillId="34" borderId="10" xfId="0" applyNumberFormat="1" applyFont="1" applyFill="1" applyBorder="1" applyAlignment="1">
      <alignment horizontal="center" wrapText="1"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4" fillId="0" borderId="10" xfId="54" applyFont="1" applyBorder="1" applyAlignment="1">
      <alignment horizontal="left" wrapText="1"/>
      <protection/>
    </xf>
    <xf numFmtId="0" fontId="1" fillId="0" borderId="10" xfId="54" applyFont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ружбы" xfId="52"/>
    <cellStyle name="Обычный_Лист1" xfId="53"/>
    <cellStyle name="Обычный_Первых Строителей_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ервых Строителей_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193"/>
  <sheetViews>
    <sheetView tabSelected="1" zoomScalePageLayoutView="0" workbookViewId="0" topLeftCell="A1">
      <selection activeCell="B191" sqref="B191"/>
    </sheetView>
  </sheetViews>
  <sheetFormatPr defaultColWidth="9.140625" defaultRowHeight="12.75"/>
  <cols>
    <col min="1" max="1" width="4.140625" style="0" customWidth="1"/>
    <col min="2" max="2" width="36.00390625" style="0" customWidth="1"/>
    <col min="3" max="3" width="9.421875" style="0" customWidth="1"/>
    <col min="4" max="4" width="8.421875" style="0" customWidth="1"/>
    <col min="5" max="6" width="8.28125" style="0" customWidth="1"/>
    <col min="7" max="7" width="12.00390625" style="0" customWidth="1"/>
  </cols>
  <sheetData>
    <row r="1" spans="1:7" ht="12.75">
      <c r="A1" s="59"/>
      <c r="B1" s="59"/>
      <c r="C1" s="1"/>
      <c r="D1" s="28"/>
      <c r="E1" s="28"/>
      <c r="F1" s="1"/>
      <c r="G1" s="63" t="s">
        <v>0</v>
      </c>
    </row>
    <row r="2" spans="1:7" ht="12.75">
      <c r="A2" s="170" t="s">
        <v>107</v>
      </c>
      <c r="B2" s="171"/>
      <c r="C2" s="171"/>
      <c r="D2" s="171"/>
      <c r="E2" s="171"/>
      <c r="F2" s="171"/>
      <c r="G2" s="171"/>
    </row>
    <row r="3" spans="1:7" ht="12.75">
      <c r="A3" s="170" t="s">
        <v>108</v>
      </c>
      <c r="B3" s="171"/>
      <c r="C3" s="171"/>
      <c r="D3" s="171"/>
      <c r="E3" s="171"/>
      <c r="F3" s="171"/>
      <c r="G3" s="171"/>
    </row>
    <row r="4" spans="1:7" ht="12.75">
      <c r="A4" s="59"/>
      <c r="B4" s="30" t="s">
        <v>190</v>
      </c>
      <c r="C4" s="1"/>
      <c r="D4" s="28"/>
      <c r="E4" s="28"/>
      <c r="F4" s="1"/>
      <c r="G4" s="2"/>
    </row>
    <row r="5" spans="1:7" ht="12.75">
      <c r="A5" s="59"/>
      <c r="B5" s="31" t="s">
        <v>109</v>
      </c>
      <c r="C5" s="69">
        <v>12381.2</v>
      </c>
      <c r="D5" s="32"/>
      <c r="E5" s="32"/>
      <c r="F5" s="33"/>
      <c r="G5" s="2"/>
    </row>
    <row r="6" spans="1:7" ht="12.75">
      <c r="A6" s="59"/>
      <c r="B6" s="2"/>
      <c r="C6" s="1"/>
      <c r="D6" s="28"/>
      <c r="E6" s="28"/>
      <c r="F6" s="1"/>
      <c r="G6" s="2"/>
    </row>
    <row r="7" spans="1:7" ht="24">
      <c r="A7" s="10" t="s">
        <v>1</v>
      </c>
      <c r="B7" s="10" t="s">
        <v>2</v>
      </c>
      <c r="C7" s="10" t="s">
        <v>3</v>
      </c>
      <c r="D7" s="34" t="s">
        <v>4</v>
      </c>
      <c r="E7" s="64" t="s">
        <v>212</v>
      </c>
      <c r="F7" s="35" t="s">
        <v>5</v>
      </c>
      <c r="G7" s="3" t="s">
        <v>6</v>
      </c>
    </row>
    <row r="8" spans="1:7" ht="12.75">
      <c r="A8" s="4">
        <v>1</v>
      </c>
      <c r="B8" s="4">
        <v>2</v>
      </c>
      <c r="C8" s="12">
        <v>3</v>
      </c>
      <c r="D8" s="36">
        <v>4</v>
      </c>
      <c r="E8" s="12">
        <v>5</v>
      </c>
      <c r="F8" s="4">
        <v>6</v>
      </c>
      <c r="G8" s="4">
        <v>7</v>
      </c>
    </row>
    <row r="9" spans="1:7" ht="12.75">
      <c r="A9" s="21" t="s">
        <v>7</v>
      </c>
      <c r="B9" s="172" t="s">
        <v>8</v>
      </c>
      <c r="C9" s="173"/>
      <c r="D9" s="173"/>
      <c r="E9" s="173"/>
      <c r="F9" s="173"/>
      <c r="G9" s="4"/>
    </row>
    <row r="10" spans="1:7" ht="12.75">
      <c r="A10" s="65" t="s">
        <v>9</v>
      </c>
      <c r="B10" s="13" t="s">
        <v>10</v>
      </c>
      <c r="C10" s="12"/>
      <c r="D10" s="6"/>
      <c r="E10" s="6"/>
      <c r="F10" s="46"/>
      <c r="G10" s="66"/>
    </row>
    <row r="11" spans="1:7" ht="24">
      <c r="A11" s="37">
        <v>1</v>
      </c>
      <c r="B11" s="67" t="s">
        <v>110</v>
      </c>
      <c r="C11" s="12" t="s">
        <v>111</v>
      </c>
      <c r="D11" s="68">
        <v>1851.3</v>
      </c>
      <c r="E11" s="68">
        <v>288</v>
      </c>
      <c r="F11" s="70">
        <v>0.29</v>
      </c>
      <c r="G11" s="6">
        <f>D11*E11*F11</f>
        <v>154620.576</v>
      </c>
    </row>
    <row r="12" spans="1:7" ht="12.75">
      <c r="A12" s="37">
        <v>2</v>
      </c>
      <c r="B12" s="67" t="s">
        <v>112</v>
      </c>
      <c r="C12" s="12" t="s">
        <v>111</v>
      </c>
      <c r="D12" s="68">
        <v>1851.3</v>
      </c>
      <c r="E12" s="68">
        <v>24</v>
      </c>
      <c r="F12" s="70">
        <v>1.15</v>
      </c>
      <c r="G12" s="6">
        <f aca="true" t="shared" si="0" ref="G12:G21">D12*E12*F12</f>
        <v>51095.87999999999</v>
      </c>
    </row>
    <row r="13" spans="1:7" ht="12.75">
      <c r="A13" s="37">
        <v>3</v>
      </c>
      <c r="B13" s="67" t="s">
        <v>113</v>
      </c>
      <c r="C13" s="12" t="s">
        <v>111</v>
      </c>
      <c r="D13" s="68">
        <v>202</v>
      </c>
      <c r="E13" s="68">
        <v>2</v>
      </c>
      <c r="F13" s="70">
        <v>14.36</v>
      </c>
      <c r="G13" s="6">
        <f t="shared" si="0"/>
        <v>5801.44</v>
      </c>
    </row>
    <row r="14" spans="1:7" ht="12.75">
      <c r="A14" s="37">
        <v>4</v>
      </c>
      <c r="B14" s="67" t="s">
        <v>214</v>
      </c>
      <c r="C14" s="12" t="s">
        <v>111</v>
      </c>
      <c r="D14" s="68">
        <v>185.1</v>
      </c>
      <c r="E14" s="68">
        <v>24</v>
      </c>
      <c r="F14" s="70">
        <v>0.93</v>
      </c>
      <c r="G14" s="6">
        <f t="shared" si="0"/>
        <v>4131.432</v>
      </c>
    </row>
    <row r="15" spans="1:7" ht="12.75">
      <c r="A15" s="37">
        <v>5</v>
      </c>
      <c r="B15" s="67" t="s">
        <v>115</v>
      </c>
      <c r="C15" s="12" t="s">
        <v>111</v>
      </c>
      <c r="D15" s="68">
        <v>44</v>
      </c>
      <c r="E15" s="68">
        <v>288</v>
      </c>
      <c r="F15" s="70">
        <v>0.29</v>
      </c>
      <c r="G15" s="6">
        <f t="shared" si="0"/>
        <v>3674.8799999999997</v>
      </c>
    </row>
    <row r="16" spans="1:7" ht="12.75">
      <c r="A16" s="37">
        <v>6</v>
      </c>
      <c r="B16" s="67" t="s">
        <v>116</v>
      </c>
      <c r="C16" s="12" t="s">
        <v>111</v>
      </c>
      <c r="D16" s="68">
        <v>44</v>
      </c>
      <c r="E16" s="68">
        <v>14</v>
      </c>
      <c r="F16" s="70">
        <v>1.15</v>
      </c>
      <c r="G16" s="6">
        <f t="shared" si="0"/>
        <v>708.4</v>
      </c>
    </row>
    <row r="17" spans="1:7" ht="12.75">
      <c r="A17" s="37">
        <v>7</v>
      </c>
      <c r="B17" s="67" t="s">
        <v>117</v>
      </c>
      <c r="C17" s="12" t="s">
        <v>111</v>
      </c>
      <c r="D17" s="68">
        <v>2806</v>
      </c>
      <c r="E17" s="68">
        <v>2</v>
      </c>
      <c r="F17" s="70">
        <v>1.6</v>
      </c>
      <c r="G17" s="6">
        <f t="shared" si="0"/>
        <v>8979.2</v>
      </c>
    </row>
    <row r="18" spans="1:7" ht="12.75">
      <c r="A18" s="37">
        <v>8</v>
      </c>
      <c r="B18" s="67" t="s">
        <v>118</v>
      </c>
      <c r="C18" s="12" t="s">
        <v>111</v>
      </c>
      <c r="D18" s="68">
        <v>34</v>
      </c>
      <c r="E18" s="68">
        <v>2</v>
      </c>
      <c r="F18" s="70">
        <v>2.27</v>
      </c>
      <c r="G18" s="6">
        <f t="shared" si="0"/>
        <v>154.36</v>
      </c>
    </row>
    <row r="19" spans="1:7" ht="12.75">
      <c r="A19" s="37">
        <v>9</v>
      </c>
      <c r="B19" s="67" t="s">
        <v>119</v>
      </c>
      <c r="C19" s="12" t="s">
        <v>111</v>
      </c>
      <c r="D19" s="68">
        <v>210</v>
      </c>
      <c r="E19" s="68">
        <v>12</v>
      </c>
      <c r="F19" s="70">
        <v>1.86</v>
      </c>
      <c r="G19" s="6">
        <f t="shared" si="0"/>
        <v>4687.2</v>
      </c>
    </row>
    <row r="20" spans="1:7" ht="12.75">
      <c r="A20" s="37">
        <v>10</v>
      </c>
      <c r="B20" s="67" t="s">
        <v>120</v>
      </c>
      <c r="C20" s="12" t="s">
        <v>111</v>
      </c>
      <c r="D20" s="68">
        <v>152</v>
      </c>
      <c r="E20" s="68">
        <v>2</v>
      </c>
      <c r="F20" s="70">
        <v>2.77</v>
      </c>
      <c r="G20" s="6">
        <f t="shared" si="0"/>
        <v>842.08</v>
      </c>
    </row>
    <row r="21" spans="1:7" ht="12.75" customHeight="1">
      <c r="A21" s="37">
        <v>11</v>
      </c>
      <c r="B21" s="67" t="s">
        <v>121</v>
      </c>
      <c r="C21" s="12" t="s">
        <v>111</v>
      </c>
      <c r="D21" s="68">
        <v>64</v>
      </c>
      <c r="E21" s="68">
        <v>12</v>
      </c>
      <c r="F21" s="70">
        <v>1.2</v>
      </c>
      <c r="G21" s="6">
        <f t="shared" si="0"/>
        <v>921.5999999999999</v>
      </c>
    </row>
    <row r="22" spans="1:7" ht="12.75">
      <c r="A22" s="37"/>
      <c r="B22" s="126" t="s">
        <v>205</v>
      </c>
      <c r="C22" s="12"/>
      <c r="D22" s="6"/>
      <c r="E22" s="6"/>
      <c r="F22" s="46"/>
      <c r="G22" s="66">
        <f>SUM(G11:G21)</f>
        <v>235617.048</v>
      </c>
    </row>
    <row r="23" spans="1:7" ht="12.75">
      <c r="A23" s="37"/>
      <c r="B23" s="71" t="s">
        <v>203</v>
      </c>
      <c r="C23" s="12"/>
      <c r="D23" s="6"/>
      <c r="E23" s="6"/>
      <c r="F23" s="46"/>
      <c r="G23" s="66">
        <f>G22*1.18</f>
        <v>278028.11664</v>
      </c>
    </row>
    <row r="24" spans="1:7" ht="12.75">
      <c r="A24" s="39"/>
      <c r="B24" s="71" t="s">
        <v>202</v>
      </c>
      <c r="C24" s="12" t="s">
        <v>11</v>
      </c>
      <c r="D24" s="6"/>
      <c r="E24" s="6"/>
      <c r="F24" s="46"/>
      <c r="G24" s="66">
        <f>G23/C5/12</f>
        <v>1.8713056666558978</v>
      </c>
    </row>
    <row r="25" spans="1:7" ht="12.75">
      <c r="A25" s="72" t="s">
        <v>12</v>
      </c>
      <c r="B25" s="13" t="s">
        <v>13</v>
      </c>
      <c r="C25" s="12"/>
      <c r="D25" s="6"/>
      <c r="E25" s="6"/>
      <c r="F25" s="46"/>
      <c r="G25" s="66"/>
    </row>
    <row r="26" spans="1:7" ht="24">
      <c r="A26" s="39">
        <v>1</v>
      </c>
      <c r="B26" s="67" t="s">
        <v>191</v>
      </c>
      <c r="C26" s="12" t="s">
        <v>56</v>
      </c>
      <c r="D26" s="68">
        <v>6</v>
      </c>
      <c r="E26" s="68">
        <v>288</v>
      </c>
      <c r="F26" s="70">
        <v>28.24</v>
      </c>
      <c r="G26" s="6">
        <f>D26*E26*F26</f>
        <v>48798.719999999994</v>
      </c>
    </row>
    <row r="27" spans="1:7" ht="24">
      <c r="A27" s="39">
        <v>2</v>
      </c>
      <c r="B27" s="67" t="s">
        <v>192</v>
      </c>
      <c r="C27" s="12" t="s">
        <v>56</v>
      </c>
      <c r="D27" s="68">
        <v>48</v>
      </c>
      <c r="E27" s="68">
        <v>144</v>
      </c>
      <c r="F27" s="70">
        <v>2.93</v>
      </c>
      <c r="G27" s="6">
        <f>D27*E27*F27</f>
        <v>20252.16</v>
      </c>
    </row>
    <row r="28" spans="1:7" ht="12.75">
      <c r="A28" s="39">
        <v>3</v>
      </c>
      <c r="B28" s="67" t="s">
        <v>193</v>
      </c>
      <c r="C28" s="12" t="s">
        <v>63</v>
      </c>
      <c r="D28" s="68">
        <v>63</v>
      </c>
      <c r="E28" s="68">
        <v>6</v>
      </c>
      <c r="F28" s="70">
        <v>2.27</v>
      </c>
      <c r="G28" s="6">
        <f>D28*E28*F28</f>
        <v>858.0600000000001</v>
      </c>
    </row>
    <row r="29" spans="1:7" ht="12.75">
      <c r="A29" s="39">
        <v>4</v>
      </c>
      <c r="B29" s="67" t="s">
        <v>218</v>
      </c>
      <c r="C29" s="12" t="s">
        <v>30</v>
      </c>
      <c r="D29" s="68">
        <v>24</v>
      </c>
      <c r="E29" s="68">
        <v>24</v>
      </c>
      <c r="F29" s="70">
        <v>6.54</v>
      </c>
      <c r="G29" s="6">
        <f>D29*E29*F29</f>
        <v>3767.04</v>
      </c>
    </row>
    <row r="30" spans="1:7" ht="12.75">
      <c r="A30" s="39"/>
      <c r="B30" s="71" t="s">
        <v>205</v>
      </c>
      <c r="C30" s="12"/>
      <c r="D30" s="6"/>
      <c r="E30" s="6"/>
      <c r="F30" s="46"/>
      <c r="G30" s="66">
        <f>G26+G27+G28+G29</f>
        <v>73675.97999999998</v>
      </c>
    </row>
    <row r="31" spans="1:7" ht="12.75">
      <c r="A31" s="39"/>
      <c r="B31" s="71" t="s">
        <v>201</v>
      </c>
      <c r="C31" s="12"/>
      <c r="D31" s="6"/>
      <c r="E31" s="6"/>
      <c r="F31" s="46"/>
      <c r="G31" s="66">
        <f>G30*1.18</f>
        <v>86937.65639999998</v>
      </c>
    </row>
    <row r="32" spans="1:7" ht="12.75">
      <c r="A32" s="39"/>
      <c r="B32" s="71" t="s">
        <v>202</v>
      </c>
      <c r="C32" s="12" t="s">
        <v>11</v>
      </c>
      <c r="D32" s="12"/>
      <c r="E32" s="6"/>
      <c r="F32" s="46"/>
      <c r="G32" s="66">
        <f>G31/C5/12</f>
        <v>0.5851455997803119</v>
      </c>
    </row>
    <row r="33" spans="1:7" ht="12.75">
      <c r="A33" s="72" t="s">
        <v>14</v>
      </c>
      <c r="B33" s="13" t="s">
        <v>15</v>
      </c>
      <c r="C33" s="12" t="s">
        <v>200</v>
      </c>
      <c r="D33" s="68">
        <v>6</v>
      </c>
      <c r="E33" s="6"/>
      <c r="F33" s="70">
        <v>4494.24</v>
      </c>
      <c r="G33" s="66">
        <f>F33*D33*12</f>
        <v>323585.27999999997</v>
      </c>
    </row>
    <row r="34" spans="1:7" ht="12.75">
      <c r="A34" s="72"/>
      <c r="B34" s="13"/>
      <c r="C34" s="12" t="s">
        <v>11</v>
      </c>
      <c r="D34" s="122"/>
      <c r="E34" s="122"/>
      <c r="F34" s="52"/>
      <c r="G34" s="66">
        <f>G33/C5/7*9/12</f>
        <v>2.8002012267446954</v>
      </c>
    </row>
    <row r="35" spans="1:7" ht="12.75">
      <c r="A35" s="73" t="s">
        <v>16</v>
      </c>
      <c r="B35" s="40" t="s">
        <v>17</v>
      </c>
      <c r="C35" s="12" t="s">
        <v>11</v>
      </c>
      <c r="D35" s="68">
        <f>C5</f>
        <v>12381.2</v>
      </c>
      <c r="E35" s="6"/>
      <c r="F35" s="74">
        <v>1.09</v>
      </c>
      <c r="G35" s="66">
        <f>F35*D35*12</f>
        <v>161946.09600000002</v>
      </c>
    </row>
    <row r="36" spans="1:7" ht="12" customHeight="1">
      <c r="A36" s="72" t="s">
        <v>18</v>
      </c>
      <c r="B36" s="40" t="s">
        <v>19</v>
      </c>
      <c r="C36" s="12" t="s">
        <v>11</v>
      </c>
      <c r="D36" s="68">
        <f>C5</f>
        <v>12381.2</v>
      </c>
      <c r="E36" s="6"/>
      <c r="F36" s="84">
        <v>0.12</v>
      </c>
      <c r="G36" s="66">
        <f>F36*D36*12</f>
        <v>17828.928</v>
      </c>
    </row>
    <row r="37" spans="1:7" ht="24">
      <c r="A37" s="72" t="s">
        <v>20</v>
      </c>
      <c r="B37" s="40" t="s">
        <v>122</v>
      </c>
      <c r="C37" s="12"/>
      <c r="D37" s="6"/>
      <c r="E37" s="6"/>
      <c r="F37" s="46"/>
      <c r="G37" s="66"/>
    </row>
    <row r="38" spans="1:7" ht="12.75">
      <c r="A38" s="39">
        <v>1</v>
      </c>
      <c r="B38" s="75" t="s">
        <v>123</v>
      </c>
      <c r="C38" s="76" t="s">
        <v>81</v>
      </c>
      <c r="D38" s="68">
        <v>317</v>
      </c>
      <c r="E38" s="68">
        <v>1</v>
      </c>
      <c r="F38" s="139">
        <v>1.72</v>
      </c>
      <c r="G38" s="6">
        <f aca="true" t="shared" si="1" ref="G38:G60">D38*E38*F38</f>
        <v>545.24</v>
      </c>
    </row>
    <row r="39" spans="1:7" ht="12.75">
      <c r="A39" s="39">
        <v>2</v>
      </c>
      <c r="B39" s="75" t="s">
        <v>124</v>
      </c>
      <c r="C39" s="77" t="s">
        <v>81</v>
      </c>
      <c r="D39" s="68">
        <v>317</v>
      </c>
      <c r="E39" s="68">
        <v>28</v>
      </c>
      <c r="F39" s="139">
        <v>0.14</v>
      </c>
      <c r="G39" s="6">
        <f t="shared" si="1"/>
        <v>1242.64</v>
      </c>
    </row>
    <row r="40" spans="1:7" ht="12.75">
      <c r="A40" s="39">
        <v>3</v>
      </c>
      <c r="B40" s="75" t="s">
        <v>125</v>
      </c>
      <c r="C40" s="77" t="s">
        <v>81</v>
      </c>
      <c r="D40" s="68">
        <v>317</v>
      </c>
      <c r="E40" s="68">
        <v>10</v>
      </c>
      <c r="F40" s="139">
        <v>0.69</v>
      </c>
      <c r="G40" s="6">
        <f t="shared" si="1"/>
        <v>2187.2999999999997</v>
      </c>
    </row>
    <row r="41" spans="1:7" ht="12.75">
      <c r="A41" s="39">
        <v>4</v>
      </c>
      <c r="B41" s="75" t="s">
        <v>226</v>
      </c>
      <c r="C41" s="77" t="s">
        <v>81</v>
      </c>
      <c r="D41" s="68">
        <v>626</v>
      </c>
      <c r="E41" s="68">
        <v>12</v>
      </c>
      <c r="F41" s="139">
        <v>0.69</v>
      </c>
      <c r="G41" s="6">
        <f>D41*E41*F41</f>
        <v>5183.28</v>
      </c>
    </row>
    <row r="42" spans="1:7" ht="12.75">
      <c r="A42" s="39">
        <v>5</v>
      </c>
      <c r="B42" s="75" t="s">
        <v>126</v>
      </c>
      <c r="C42" s="77" t="s">
        <v>127</v>
      </c>
      <c r="D42" s="68">
        <v>6</v>
      </c>
      <c r="E42" s="68">
        <v>245</v>
      </c>
      <c r="F42" s="139">
        <v>3.28</v>
      </c>
      <c r="G42" s="6">
        <f t="shared" si="1"/>
        <v>4821.599999999999</v>
      </c>
    </row>
    <row r="43" spans="1:7" ht="12.75">
      <c r="A43" s="39">
        <v>6</v>
      </c>
      <c r="B43" s="75" t="s">
        <v>128</v>
      </c>
      <c r="C43" s="77" t="s">
        <v>81</v>
      </c>
      <c r="D43" s="68">
        <v>1022</v>
      </c>
      <c r="E43" s="68">
        <v>1</v>
      </c>
      <c r="F43" s="139">
        <v>1.2</v>
      </c>
      <c r="G43" s="6">
        <f t="shared" si="1"/>
        <v>1226.3999999999999</v>
      </c>
    </row>
    <row r="44" spans="1:7" ht="12.75">
      <c r="A44" s="39">
        <v>7</v>
      </c>
      <c r="B44" s="75" t="s">
        <v>129</v>
      </c>
      <c r="C44" s="77" t="s">
        <v>81</v>
      </c>
      <c r="D44" s="68">
        <v>1022</v>
      </c>
      <c r="E44" s="68">
        <v>122</v>
      </c>
      <c r="F44" s="139">
        <v>0.06</v>
      </c>
      <c r="G44" s="6">
        <f t="shared" si="1"/>
        <v>7481.04</v>
      </c>
    </row>
    <row r="45" spans="1:7" ht="12.75">
      <c r="A45" s="39">
        <v>8</v>
      </c>
      <c r="B45" s="75" t="s">
        <v>130</v>
      </c>
      <c r="C45" s="77" t="s">
        <v>131</v>
      </c>
      <c r="D45" s="68">
        <v>0.3</v>
      </c>
      <c r="E45" s="68">
        <v>3</v>
      </c>
      <c r="F45" s="139">
        <v>11.29</v>
      </c>
      <c r="G45" s="6">
        <f t="shared" si="1"/>
        <v>10.160999999999998</v>
      </c>
    </row>
    <row r="46" spans="1:7" ht="12.75">
      <c r="A46" s="39">
        <v>9</v>
      </c>
      <c r="B46" s="75" t="s">
        <v>132</v>
      </c>
      <c r="C46" s="77" t="s">
        <v>127</v>
      </c>
      <c r="D46" s="68">
        <v>11</v>
      </c>
      <c r="E46" s="68">
        <v>1</v>
      </c>
      <c r="F46" s="139">
        <v>2.37</v>
      </c>
      <c r="G46" s="6">
        <f t="shared" si="1"/>
        <v>26.07</v>
      </c>
    </row>
    <row r="47" spans="1:7" ht="12.75">
      <c r="A47" s="39">
        <v>10</v>
      </c>
      <c r="B47" s="75" t="s">
        <v>133</v>
      </c>
      <c r="C47" s="77" t="s">
        <v>81</v>
      </c>
      <c r="D47" s="68">
        <v>756</v>
      </c>
      <c r="E47" s="68">
        <v>122</v>
      </c>
      <c r="F47" s="139">
        <v>0.14</v>
      </c>
      <c r="G47" s="6">
        <f t="shared" si="1"/>
        <v>12912.480000000001</v>
      </c>
    </row>
    <row r="48" spans="1:7" ht="12.75">
      <c r="A48" s="39">
        <v>11</v>
      </c>
      <c r="B48" s="75" t="s">
        <v>134</v>
      </c>
      <c r="C48" s="77" t="s">
        <v>81</v>
      </c>
      <c r="D48" s="68">
        <v>44</v>
      </c>
      <c r="E48" s="68">
        <v>28</v>
      </c>
      <c r="F48" s="139">
        <v>0.14</v>
      </c>
      <c r="G48" s="6">
        <f t="shared" si="1"/>
        <v>172.48000000000002</v>
      </c>
    </row>
    <row r="49" spans="1:7" ht="12.75">
      <c r="A49" s="39">
        <v>12</v>
      </c>
      <c r="B49" s="75" t="s">
        <v>135</v>
      </c>
      <c r="C49" s="77" t="s">
        <v>81</v>
      </c>
      <c r="D49" s="68">
        <v>626</v>
      </c>
      <c r="E49" s="68">
        <v>25</v>
      </c>
      <c r="F49" s="139">
        <v>0.69</v>
      </c>
      <c r="G49" s="6">
        <f t="shared" si="1"/>
        <v>10798.5</v>
      </c>
    </row>
    <row r="50" spans="1:7" ht="12.75" customHeight="1">
      <c r="A50" s="39">
        <v>13</v>
      </c>
      <c r="B50" s="75" t="s">
        <v>136</v>
      </c>
      <c r="C50" s="77" t="s">
        <v>131</v>
      </c>
      <c r="D50" s="68">
        <v>1.3</v>
      </c>
      <c r="E50" s="68">
        <v>36</v>
      </c>
      <c r="F50" s="96">
        <v>11.29</v>
      </c>
      <c r="G50" s="6">
        <f t="shared" si="1"/>
        <v>528.372</v>
      </c>
    </row>
    <row r="51" spans="1:7" ht="12.75">
      <c r="A51" s="39">
        <v>14</v>
      </c>
      <c r="B51" s="75" t="s">
        <v>137</v>
      </c>
      <c r="C51" s="77" t="s">
        <v>81</v>
      </c>
      <c r="D51" s="68">
        <v>626</v>
      </c>
      <c r="E51" s="68">
        <v>36</v>
      </c>
      <c r="F51" s="139">
        <v>0.15</v>
      </c>
      <c r="G51" s="6">
        <f t="shared" si="1"/>
        <v>3380.4</v>
      </c>
    </row>
    <row r="52" spans="1:7" ht="12.75">
      <c r="A52" s="39">
        <v>15</v>
      </c>
      <c r="B52" s="75" t="s">
        <v>138</v>
      </c>
      <c r="C52" s="77" t="s">
        <v>81</v>
      </c>
      <c r="D52" s="68">
        <v>44</v>
      </c>
      <c r="E52" s="68">
        <v>5</v>
      </c>
      <c r="F52" s="139">
        <v>2.02</v>
      </c>
      <c r="G52" s="6">
        <f t="shared" si="1"/>
        <v>444.4</v>
      </c>
    </row>
    <row r="53" spans="1:7" ht="12.75">
      <c r="A53" s="39">
        <v>16</v>
      </c>
      <c r="B53" s="75" t="s">
        <v>139</v>
      </c>
      <c r="C53" s="77" t="s">
        <v>81</v>
      </c>
      <c r="D53" s="68">
        <v>62</v>
      </c>
      <c r="E53" s="68">
        <v>2</v>
      </c>
      <c r="F53" s="139">
        <v>4.8</v>
      </c>
      <c r="G53" s="6">
        <f t="shared" si="1"/>
        <v>595.1999999999999</v>
      </c>
    </row>
    <row r="54" spans="1:7" ht="12.75" customHeight="1">
      <c r="A54" s="39">
        <v>17</v>
      </c>
      <c r="B54" s="75" t="s">
        <v>140</v>
      </c>
      <c r="C54" s="77" t="s">
        <v>81</v>
      </c>
      <c r="D54" s="68">
        <v>1022</v>
      </c>
      <c r="E54" s="68">
        <v>72</v>
      </c>
      <c r="F54" s="96">
        <v>0.06</v>
      </c>
      <c r="G54" s="6">
        <f t="shared" si="1"/>
        <v>4415.04</v>
      </c>
    </row>
    <row r="55" spans="1:7" ht="24">
      <c r="A55" s="39">
        <v>18</v>
      </c>
      <c r="B55" s="78" t="s">
        <v>141</v>
      </c>
      <c r="C55" s="123" t="s">
        <v>131</v>
      </c>
      <c r="D55" s="68">
        <v>1.3</v>
      </c>
      <c r="E55" s="68">
        <v>1</v>
      </c>
      <c r="F55" s="141">
        <v>11.29</v>
      </c>
      <c r="G55" s="6">
        <f t="shared" si="1"/>
        <v>14.677</v>
      </c>
    </row>
    <row r="56" spans="1:7" ht="12.75">
      <c r="A56" s="39">
        <v>19</v>
      </c>
      <c r="B56" s="81" t="s">
        <v>142</v>
      </c>
      <c r="C56" s="22" t="s">
        <v>143</v>
      </c>
      <c r="D56" s="68">
        <v>12.26</v>
      </c>
      <c r="E56" s="68">
        <v>3</v>
      </c>
      <c r="F56" s="138">
        <v>27.3</v>
      </c>
      <c r="G56" s="6">
        <f t="shared" si="1"/>
        <v>1004.094</v>
      </c>
    </row>
    <row r="57" spans="1:7" ht="24">
      <c r="A57" s="39">
        <v>20</v>
      </c>
      <c r="B57" s="81" t="s">
        <v>195</v>
      </c>
      <c r="C57" s="49" t="s">
        <v>33</v>
      </c>
      <c r="D57" s="68">
        <v>0.87</v>
      </c>
      <c r="E57" s="68">
        <v>2</v>
      </c>
      <c r="F57" s="114">
        <v>666.64</v>
      </c>
      <c r="G57" s="6">
        <f t="shared" si="1"/>
        <v>1159.9536</v>
      </c>
    </row>
    <row r="58" spans="1:7" ht="24">
      <c r="A58" s="39">
        <v>21</v>
      </c>
      <c r="B58" s="81" t="s">
        <v>144</v>
      </c>
      <c r="C58" s="49" t="s">
        <v>33</v>
      </c>
      <c r="D58" s="68">
        <v>0.87</v>
      </c>
      <c r="E58" s="68">
        <v>6</v>
      </c>
      <c r="F58" s="114">
        <v>506.11</v>
      </c>
      <c r="G58" s="6">
        <f t="shared" si="1"/>
        <v>2641.8941999999997</v>
      </c>
    </row>
    <row r="59" spans="1:7" ht="24">
      <c r="A59" s="39">
        <v>22</v>
      </c>
      <c r="B59" s="81" t="s">
        <v>145</v>
      </c>
      <c r="C59" s="49" t="s">
        <v>33</v>
      </c>
      <c r="D59" s="68">
        <v>0.87</v>
      </c>
      <c r="E59" s="68">
        <v>5</v>
      </c>
      <c r="F59" s="114">
        <v>789.32</v>
      </c>
      <c r="G59" s="6">
        <f t="shared" si="1"/>
        <v>3433.542</v>
      </c>
    </row>
    <row r="60" spans="1:7" ht="12.75">
      <c r="A60" s="39">
        <v>23</v>
      </c>
      <c r="B60" s="17" t="s">
        <v>146</v>
      </c>
      <c r="C60" s="22" t="s">
        <v>67</v>
      </c>
      <c r="D60" s="68">
        <v>2</v>
      </c>
      <c r="E60" s="68">
        <v>1</v>
      </c>
      <c r="F60" s="138">
        <v>208.49</v>
      </c>
      <c r="G60" s="6">
        <f t="shared" si="1"/>
        <v>416.98</v>
      </c>
    </row>
    <row r="61" spans="1:7" ht="12.75">
      <c r="A61" s="39"/>
      <c r="B61" s="71" t="s">
        <v>205</v>
      </c>
      <c r="C61" s="22" t="s">
        <v>104</v>
      </c>
      <c r="D61" s="6"/>
      <c r="E61" s="6"/>
      <c r="F61" s="82"/>
      <c r="G61" s="66">
        <f>SUM(G38:G60)</f>
        <v>64641.74380000001</v>
      </c>
    </row>
    <row r="62" spans="1:7" ht="12.75">
      <c r="A62" s="39"/>
      <c r="B62" s="71" t="s">
        <v>201</v>
      </c>
      <c r="C62" s="22"/>
      <c r="D62" s="6"/>
      <c r="E62" s="6"/>
      <c r="F62" s="82"/>
      <c r="G62" s="66">
        <f>G61*1.18</f>
        <v>76277.25768400001</v>
      </c>
    </row>
    <row r="63" spans="1:7" ht="12.75">
      <c r="A63" s="39"/>
      <c r="B63" s="71" t="s">
        <v>202</v>
      </c>
      <c r="C63" s="12" t="s">
        <v>11</v>
      </c>
      <c r="D63" s="6"/>
      <c r="E63" s="6"/>
      <c r="F63" s="82"/>
      <c r="G63" s="66">
        <f>G62/C5/12</f>
        <v>0.5133943511399003</v>
      </c>
    </row>
    <row r="64" spans="1:7" ht="12.75">
      <c r="A64" s="73" t="s">
        <v>21</v>
      </c>
      <c r="B64" s="40" t="s">
        <v>22</v>
      </c>
      <c r="C64" s="12" t="s">
        <v>147</v>
      </c>
      <c r="D64" s="83">
        <v>2307</v>
      </c>
      <c r="E64" s="6"/>
      <c r="F64" s="84">
        <v>0.68</v>
      </c>
      <c r="G64" s="66">
        <f>F64*D64*12</f>
        <v>18825.120000000003</v>
      </c>
    </row>
    <row r="65" spans="1:7" ht="12.75">
      <c r="A65" s="21"/>
      <c r="B65" s="44"/>
      <c r="C65" s="12" t="s">
        <v>11</v>
      </c>
      <c r="D65" s="6"/>
      <c r="E65" s="6"/>
      <c r="F65" s="12"/>
      <c r="G65" s="27">
        <f>G64/C5/12</f>
        <v>0.12670500436145124</v>
      </c>
    </row>
    <row r="66" spans="1:7" ht="12.75">
      <c r="A66" s="21" t="s">
        <v>148</v>
      </c>
      <c r="B66" s="56" t="s">
        <v>27</v>
      </c>
      <c r="C66" s="46"/>
      <c r="D66" s="47" t="s">
        <v>149</v>
      </c>
      <c r="E66" s="47"/>
      <c r="F66" s="12"/>
      <c r="G66" s="4"/>
    </row>
    <row r="67" spans="1:7" ht="12.75">
      <c r="A67" s="21" t="s">
        <v>150</v>
      </c>
      <c r="B67" s="60" t="s">
        <v>28</v>
      </c>
      <c r="C67" s="48"/>
      <c r="D67" s="47"/>
      <c r="E67" s="47"/>
      <c r="F67" s="12"/>
      <c r="G67" s="4"/>
    </row>
    <row r="68" spans="1:7" ht="12.75">
      <c r="A68" s="85">
        <v>1</v>
      </c>
      <c r="B68" s="86" t="s">
        <v>29</v>
      </c>
      <c r="C68" s="87" t="s">
        <v>30</v>
      </c>
      <c r="D68" s="88">
        <v>380</v>
      </c>
      <c r="E68" s="87"/>
      <c r="F68" s="89">
        <v>23.74</v>
      </c>
      <c r="G68" s="90">
        <f>D68*F68</f>
        <v>9021.199999999999</v>
      </c>
    </row>
    <row r="69" spans="1:7" ht="12.75">
      <c r="A69" s="85">
        <v>2</v>
      </c>
      <c r="B69" s="86" t="s">
        <v>106</v>
      </c>
      <c r="C69" s="87" t="s">
        <v>30</v>
      </c>
      <c r="D69" s="88">
        <v>30</v>
      </c>
      <c r="E69" s="87"/>
      <c r="F69" s="89">
        <v>62.95</v>
      </c>
      <c r="G69" s="90">
        <f aca="true" t="shared" si="2" ref="G69:G82">D69*F69</f>
        <v>1888.5</v>
      </c>
    </row>
    <row r="70" spans="1:7" ht="12.75">
      <c r="A70" s="20">
        <v>3</v>
      </c>
      <c r="B70" s="51" t="s">
        <v>151</v>
      </c>
      <c r="C70" s="87" t="s">
        <v>152</v>
      </c>
      <c r="D70" s="88">
        <v>198</v>
      </c>
      <c r="E70" s="87"/>
      <c r="F70" s="89">
        <v>12.64</v>
      </c>
      <c r="G70" s="90">
        <f t="shared" si="2"/>
        <v>2502.7200000000003</v>
      </c>
    </row>
    <row r="71" spans="1:7" ht="12.75">
      <c r="A71" s="85">
        <v>4</v>
      </c>
      <c r="B71" s="51" t="s">
        <v>31</v>
      </c>
      <c r="C71" s="87" t="s">
        <v>32</v>
      </c>
      <c r="D71" s="88">
        <v>198</v>
      </c>
      <c r="E71" s="87"/>
      <c r="F71" s="89">
        <v>12.64</v>
      </c>
      <c r="G71" s="90">
        <f t="shared" si="2"/>
        <v>2502.7200000000003</v>
      </c>
    </row>
    <row r="72" spans="1:7" ht="24">
      <c r="A72" s="85">
        <v>5</v>
      </c>
      <c r="B72" s="86" t="s">
        <v>153</v>
      </c>
      <c r="C72" s="87" t="s">
        <v>33</v>
      </c>
      <c r="D72" s="135">
        <v>2.307</v>
      </c>
      <c r="E72" s="87"/>
      <c r="F72" s="89">
        <v>1264.03</v>
      </c>
      <c r="G72" s="90">
        <f t="shared" si="2"/>
        <v>2916.11721</v>
      </c>
    </row>
    <row r="73" spans="1:7" ht="12.75">
      <c r="A73" s="20">
        <v>6</v>
      </c>
      <c r="B73" s="91" t="s">
        <v>34</v>
      </c>
      <c r="C73" s="87" t="s">
        <v>35</v>
      </c>
      <c r="D73" s="88">
        <v>0.54</v>
      </c>
      <c r="E73" s="87"/>
      <c r="F73" s="89">
        <v>1422.03</v>
      </c>
      <c r="G73" s="90">
        <f t="shared" si="2"/>
        <v>767.8962</v>
      </c>
    </row>
    <row r="74" spans="1:7" ht="12.75">
      <c r="A74" s="85">
        <v>7</v>
      </c>
      <c r="B74" s="86" t="s">
        <v>154</v>
      </c>
      <c r="C74" s="87" t="s">
        <v>36</v>
      </c>
      <c r="D74" s="88">
        <v>2</v>
      </c>
      <c r="E74" s="87"/>
      <c r="F74" s="89">
        <v>15.33</v>
      </c>
      <c r="G74" s="90">
        <f t="shared" si="2"/>
        <v>30.66</v>
      </c>
    </row>
    <row r="75" spans="1:7" ht="12.75">
      <c r="A75" s="85">
        <v>8</v>
      </c>
      <c r="B75" s="86" t="s">
        <v>155</v>
      </c>
      <c r="C75" s="87" t="s">
        <v>30</v>
      </c>
      <c r="D75" s="88">
        <v>2</v>
      </c>
      <c r="E75" s="87"/>
      <c r="F75" s="89">
        <v>126.01</v>
      </c>
      <c r="G75" s="90">
        <f t="shared" si="2"/>
        <v>252.02</v>
      </c>
    </row>
    <row r="76" spans="1:7" ht="12.75">
      <c r="A76" s="85">
        <v>9</v>
      </c>
      <c r="B76" s="86" t="s">
        <v>156</v>
      </c>
      <c r="C76" s="87" t="s">
        <v>30</v>
      </c>
      <c r="D76" s="92"/>
      <c r="E76" s="87"/>
      <c r="F76" s="89">
        <v>25.81</v>
      </c>
      <c r="G76" s="90">
        <f t="shared" si="2"/>
        <v>0</v>
      </c>
    </row>
    <row r="77" spans="1:7" ht="12.75">
      <c r="A77" s="85">
        <v>10</v>
      </c>
      <c r="B77" s="86" t="s">
        <v>157</v>
      </c>
      <c r="C77" s="87" t="s">
        <v>30</v>
      </c>
      <c r="D77" s="88">
        <v>6</v>
      </c>
      <c r="E77" s="87"/>
      <c r="F77" s="89">
        <v>79</v>
      </c>
      <c r="G77" s="90">
        <f t="shared" si="2"/>
        <v>474</v>
      </c>
    </row>
    <row r="78" spans="1:7" ht="12.75">
      <c r="A78" s="85">
        <v>11</v>
      </c>
      <c r="B78" s="86" t="s">
        <v>158</v>
      </c>
      <c r="C78" s="87" t="s">
        <v>63</v>
      </c>
      <c r="D78" s="88">
        <v>13.5</v>
      </c>
      <c r="E78" s="87"/>
      <c r="F78" s="89">
        <v>34.6</v>
      </c>
      <c r="G78" s="90">
        <f t="shared" si="2"/>
        <v>467.1</v>
      </c>
    </row>
    <row r="79" spans="1:7" ht="12.75">
      <c r="A79" s="93">
        <v>12</v>
      </c>
      <c r="B79" s="86" t="s">
        <v>159</v>
      </c>
      <c r="C79" s="87" t="s">
        <v>30</v>
      </c>
      <c r="D79" s="88">
        <v>2</v>
      </c>
      <c r="E79" s="87"/>
      <c r="F79" s="89">
        <v>662.03</v>
      </c>
      <c r="G79" s="90">
        <f t="shared" si="2"/>
        <v>1324.06</v>
      </c>
    </row>
    <row r="80" spans="1:7" ht="12.75">
      <c r="A80" s="85">
        <v>13</v>
      </c>
      <c r="B80" s="9" t="s">
        <v>160</v>
      </c>
      <c r="C80" s="87" t="s">
        <v>63</v>
      </c>
      <c r="D80" s="88">
        <v>54</v>
      </c>
      <c r="E80" s="87"/>
      <c r="F80" s="89">
        <v>3.79</v>
      </c>
      <c r="G80" s="90">
        <f t="shared" si="2"/>
        <v>204.66</v>
      </c>
    </row>
    <row r="81" spans="1:7" ht="12.75">
      <c r="A81" s="85">
        <v>14</v>
      </c>
      <c r="B81" s="86" t="s">
        <v>161</v>
      </c>
      <c r="C81" s="87" t="s">
        <v>30</v>
      </c>
      <c r="D81" s="88">
        <v>30</v>
      </c>
      <c r="E81" s="87"/>
      <c r="F81" s="89">
        <v>20</v>
      </c>
      <c r="G81" s="90">
        <f t="shared" si="2"/>
        <v>600</v>
      </c>
    </row>
    <row r="82" spans="1:7" ht="12.75">
      <c r="A82" s="93">
        <v>15</v>
      </c>
      <c r="B82" s="9" t="s">
        <v>37</v>
      </c>
      <c r="C82" s="87" t="s">
        <v>38</v>
      </c>
      <c r="D82" s="95">
        <v>2</v>
      </c>
      <c r="E82" s="87"/>
      <c r="F82" s="96">
        <v>342.87</v>
      </c>
      <c r="G82" s="90">
        <f t="shared" si="2"/>
        <v>685.74</v>
      </c>
    </row>
    <row r="83" spans="1:7" ht="12.75">
      <c r="A83" s="51"/>
      <c r="B83" s="127" t="s">
        <v>205</v>
      </c>
      <c r="C83" s="87"/>
      <c r="D83" s="97"/>
      <c r="E83" s="97"/>
      <c r="F83" s="98"/>
      <c r="G83" s="99">
        <f>SUM(G68:G82)</f>
        <v>23637.39341</v>
      </c>
    </row>
    <row r="84" spans="1:7" ht="12.75">
      <c r="A84" s="51"/>
      <c r="B84" s="127" t="s">
        <v>204</v>
      </c>
      <c r="C84" s="123"/>
      <c r="D84" s="124"/>
      <c r="E84" s="124"/>
      <c r="F84" s="125"/>
      <c r="G84" s="129">
        <f>G83*1.15</f>
        <v>27183.002421499998</v>
      </c>
    </row>
    <row r="85" spans="1:7" ht="12.75">
      <c r="A85" s="51"/>
      <c r="B85" s="127" t="s">
        <v>201</v>
      </c>
      <c r="C85" s="49"/>
      <c r="D85" s="49"/>
      <c r="E85" s="49"/>
      <c r="F85" s="50"/>
      <c r="G85" s="26">
        <f>G84*1.18</f>
        <v>32075.942857369995</v>
      </c>
    </row>
    <row r="86" spans="1:7" ht="12.75">
      <c r="A86" s="51"/>
      <c r="B86" s="126" t="s">
        <v>202</v>
      </c>
      <c r="C86" s="70" t="s">
        <v>11</v>
      </c>
      <c r="D86" s="100"/>
      <c r="E86" s="100"/>
      <c r="F86" s="100"/>
      <c r="G86" s="27">
        <f>G85/C5/12</f>
        <v>0.21589145140326996</v>
      </c>
    </row>
    <row r="87" spans="1:7" ht="12.75">
      <c r="A87" s="21" t="s">
        <v>162</v>
      </c>
      <c r="B87" s="57" t="s">
        <v>40</v>
      </c>
      <c r="C87" s="7"/>
      <c r="D87" s="47" t="s">
        <v>149</v>
      </c>
      <c r="E87" s="4"/>
      <c r="F87" s="101"/>
      <c r="G87" s="4"/>
    </row>
    <row r="88" spans="1:7" ht="36">
      <c r="A88" s="51">
        <v>1</v>
      </c>
      <c r="B88" s="102" t="s">
        <v>41</v>
      </c>
      <c r="C88" s="130" t="s">
        <v>42</v>
      </c>
      <c r="D88" s="103">
        <v>55.6</v>
      </c>
      <c r="E88" s="18"/>
      <c r="F88" s="103">
        <v>632.01</v>
      </c>
      <c r="G88" s="62">
        <f>D88*F88</f>
        <v>35139.756</v>
      </c>
    </row>
    <row r="89" spans="1:7" ht="24" customHeight="1">
      <c r="A89" s="51">
        <v>2</v>
      </c>
      <c r="B89" s="102" t="s">
        <v>43</v>
      </c>
      <c r="C89" s="130" t="s">
        <v>44</v>
      </c>
      <c r="D89" s="103">
        <v>10</v>
      </c>
      <c r="E89" s="18"/>
      <c r="F89" s="103">
        <v>237.65</v>
      </c>
      <c r="G89" s="62">
        <f aca="true" t="shared" si="3" ref="G89:G106">D89*F89</f>
        <v>2376.5</v>
      </c>
    </row>
    <row r="90" spans="1:7" ht="23.25" customHeight="1">
      <c r="A90" s="51">
        <v>3</v>
      </c>
      <c r="B90" s="102" t="s">
        <v>45</v>
      </c>
      <c r="C90" s="130" t="s">
        <v>44</v>
      </c>
      <c r="D90" s="103">
        <v>3</v>
      </c>
      <c r="E90" s="18"/>
      <c r="F90" s="103">
        <v>264.4</v>
      </c>
      <c r="G90" s="62">
        <f t="shared" si="3"/>
        <v>793.1999999999999</v>
      </c>
    </row>
    <row r="91" spans="1:7" ht="12" customHeight="1">
      <c r="A91" s="51">
        <v>4</v>
      </c>
      <c r="B91" s="102" t="s">
        <v>217</v>
      </c>
      <c r="C91" s="130" t="s">
        <v>46</v>
      </c>
      <c r="D91" s="103">
        <v>35</v>
      </c>
      <c r="E91" s="18"/>
      <c r="F91" s="103">
        <v>23.9</v>
      </c>
      <c r="G91" s="62">
        <f t="shared" si="3"/>
        <v>836.5</v>
      </c>
    </row>
    <row r="92" spans="1:7" ht="12.75">
      <c r="A92" s="51">
        <v>5</v>
      </c>
      <c r="B92" s="102" t="s">
        <v>47</v>
      </c>
      <c r="C92" s="130" t="s">
        <v>48</v>
      </c>
      <c r="D92" s="103">
        <v>85</v>
      </c>
      <c r="E92" s="18"/>
      <c r="F92" s="103">
        <v>44.44</v>
      </c>
      <c r="G92" s="62">
        <f t="shared" si="3"/>
        <v>3777.3999999999996</v>
      </c>
    </row>
    <row r="93" spans="1:7" ht="24">
      <c r="A93" s="51">
        <v>6</v>
      </c>
      <c r="B93" s="102" t="s">
        <v>49</v>
      </c>
      <c r="C93" s="130" t="s">
        <v>50</v>
      </c>
      <c r="D93" s="103">
        <v>1</v>
      </c>
      <c r="E93" s="18"/>
      <c r="F93" s="103">
        <v>222.42</v>
      </c>
      <c r="G93" s="62">
        <f t="shared" si="3"/>
        <v>222.42</v>
      </c>
    </row>
    <row r="94" spans="1:7" ht="24">
      <c r="A94" s="51">
        <v>7</v>
      </c>
      <c r="B94" s="102" t="s">
        <v>215</v>
      </c>
      <c r="C94" s="130" t="s">
        <v>52</v>
      </c>
      <c r="D94" s="103">
        <v>22</v>
      </c>
      <c r="E94" s="18"/>
      <c r="F94" s="103">
        <v>152.63</v>
      </c>
      <c r="G94" s="62">
        <f t="shared" si="3"/>
        <v>3357.8599999999997</v>
      </c>
    </row>
    <row r="95" spans="1:7" ht="24">
      <c r="A95" s="51">
        <v>8</v>
      </c>
      <c r="B95" s="102" t="s">
        <v>53</v>
      </c>
      <c r="C95" s="130" t="s">
        <v>46</v>
      </c>
      <c r="D95" s="103">
        <v>15</v>
      </c>
      <c r="E95" s="18"/>
      <c r="F95" s="103">
        <v>116.62</v>
      </c>
      <c r="G95" s="62">
        <f t="shared" si="3"/>
        <v>1749.3000000000002</v>
      </c>
    </row>
    <row r="96" spans="1:7" ht="12.75">
      <c r="A96" s="51">
        <v>9</v>
      </c>
      <c r="B96" s="102" t="s">
        <v>54</v>
      </c>
      <c r="C96" s="130" t="s">
        <v>46</v>
      </c>
      <c r="D96" s="103">
        <v>3</v>
      </c>
      <c r="E96" s="18"/>
      <c r="F96" s="103">
        <v>119.06</v>
      </c>
      <c r="G96" s="62">
        <f t="shared" si="3"/>
        <v>357.18</v>
      </c>
    </row>
    <row r="97" spans="1:7" ht="12.75">
      <c r="A97" s="51">
        <v>10</v>
      </c>
      <c r="B97" s="102" t="s">
        <v>55</v>
      </c>
      <c r="C97" s="130" t="s">
        <v>56</v>
      </c>
      <c r="D97" s="103">
        <v>45</v>
      </c>
      <c r="E97" s="18"/>
      <c r="F97" s="103">
        <v>91.64</v>
      </c>
      <c r="G97" s="62">
        <f t="shared" si="3"/>
        <v>4123.8</v>
      </c>
    </row>
    <row r="98" spans="1:7" ht="24">
      <c r="A98" s="51">
        <v>11</v>
      </c>
      <c r="B98" s="102" t="s">
        <v>57</v>
      </c>
      <c r="C98" s="130" t="s">
        <v>58</v>
      </c>
      <c r="D98" s="103">
        <v>55</v>
      </c>
      <c r="E98" s="18"/>
      <c r="F98" s="103">
        <v>148.11</v>
      </c>
      <c r="G98" s="62">
        <f t="shared" si="3"/>
        <v>8146.050000000001</v>
      </c>
    </row>
    <row r="99" spans="1:7" ht="12.75">
      <c r="A99" s="51">
        <v>12</v>
      </c>
      <c r="B99" s="102" t="s">
        <v>59</v>
      </c>
      <c r="C99" s="130" t="s">
        <v>56</v>
      </c>
      <c r="D99" s="103">
        <v>8</v>
      </c>
      <c r="E99" s="18"/>
      <c r="F99" s="103">
        <v>260.47</v>
      </c>
      <c r="G99" s="62">
        <f t="shared" si="3"/>
        <v>2083.76</v>
      </c>
    </row>
    <row r="100" spans="1:7" ht="24">
      <c r="A100" s="51">
        <v>13</v>
      </c>
      <c r="B100" s="102" t="s">
        <v>60</v>
      </c>
      <c r="C100" s="130" t="s">
        <v>61</v>
      </c>
      <c r="D100" s="103">
        <v>0.0125</v>
      </c>
      <c r="E100" s="18"/>
      <c r="F100" s="103">
        <v>101100.44</v>
      </c>
      <c r="G100" s="62">
        <f t="shared" si="3"/>
        <v>1263.7555000000002</v>
      </c>
    </row>
    <row r="101" spans="1:7" ht="12.75">
      <c r="A101" s="51">
        <v>14</v>
      </c>
      <c r="B101" s="102" t="s">
        <v>64</v>
      </c>
      <c r="C101" s="130" t="s">
        <v>216</v>
      </c>
      <c r="D101" s="103">
        <v>12</v>
      </c>
      <c r="E101" s="18"/>
      <c r="F101" s="103">
        <v>47.4</v>
      </c>
      <c r="G101" s="62">
        <f t="shared" si="3"/>
        <v>568.8</v>
      </c>
    </row>
    <row r="102" spans="1:7" ht="12.75">
      <c r="A102" s="51">
        <v>15</v>
      </c>
      <c r="B102" s="102" t="s">
        <v>65</v>
      </c>
      <c r="C102" s="130" t="s">
        <v>63</v>
      </c>
      <c r="D102" s="103">
        <v>350</v>
      </c>
      <c r="E102" s="18"/>
      <c r="F102" s="103">
        <v>43.04</v>
      </c>
      <c r="G102" s="62">
        <f t="shared" si="3"/>
        <v>15064</v>
      </c>
    </row>
    <row r="103" spans="1:7" ht="11.25" customHeight="1">
      <c r="A103" s="51">
        <v>16</v>
      </c>
      <c r="B103" s="102" t="s">
        <v>66</v>
      </c>
      <c r="C103" s="130" t="s">
        <v>56</v>
      </c>
      <c r="D103" s="103">
        <v>1</v>
      </c>
      <c r="E103" s="18"/>
      <c r="F103" s="103">
        <v>80.58</v>
      </c>
      <c r="G103" s="62">
        <f t="shared" si="3"/>
        <v>80.58</v>
      </c>
    </row>
    <row r="104" spans="1:7" ht="26.25" customHeight="1">
      <c r="A104" s="51">
        <v>17</v>
      </c>
      <c r="B104" s="102" t="s">
        <v>68</v>
      </c>
      <c r="C104" s="130" t="s">
        <v>67</v>
      </c>
      <c r="D104" s="103">
        <v>1.5</v>
      </c>
      <c r="E104" s="18"/>
      <c r="F104" s="103">
        <v>302.02</v>
      </c>
      <c r="G104" s="62">
        <f t="shared" si="3"/>
        <v>453.03</v>
      </c>
    </row>
    <row r="105" spans="1:7" ht="13.5" customHeight="1">
      <c r="A105" s="51">
        <v>18</v>
      </c>
      <c r="B105" s="102" t="s">
        <v>164</v>
      </c>
      <c r="C105" s="130" t="s">
        <v>50</v>
      </c>
      <c r="D105" s="103">
        <v>365</v>
      </c>
      <c r="E105" s="18"/>
      <c r="F105" s="103">
        <v>52.68</v>
      </c>
      <c r="G105" s="62">
        <f t="shared" si="3"/>
        <v>19228.2</v>
      </c>
    </row>
    <row r="106" spans="1:7" ht="12.75">
      <c r="A106" s="51">
        <v>19</v>
      </c>
      <c r="B106" s="102" t="s">
        <v>165</v>
      </c>
      <c r="C106" s="130" t="s">
        <v>63</v>
      </c>
      <c r="D106" s="103">
        <v>250</v>
      </c>
      <c r="E106" s="18"/>
      <c r="F106" s="103">
        <v>7.12</v>
      </c>
      <c r="G106" s="62">
        <f t="shared" si="3"/>
        <v>1780</v>
      </c>
    </row>
    <row r="107" spans="1:7" ht="12.75">
      <c r="A107" s="51"/>
      <c r="B107" s="126" t="s">
        <v>205</v>
      </c>
      <c r="C107" s="22"/>
      <c r="D107" s="22"/>
      <c r="E107" s="22"/>
      <c r="F107" s="104"/>
      <c r="G107" s="58">
        <f>SUM(G88:G106)</f>
        <v>101402.09150000001</v>
      </c>
    </row>
    <row r="108" spans="1:7" ht="12.75">
      <c r="A108" s="51"/>
      <c r="B108" s="127" t="s">
        <v>204</v>
      </c>
      <c r="C108" s="22"/>
      <c r="D108" s="22"/>
      <c r="E108" s="22"/>
      <c r="F108" s="104"/>
      <c r="G108" s="58">
        <f>G107*1.15</f>
        <v>116612.405225</v>
      </c>
    </row>
    <row r="109" spans="1:7" ht="12.75">
      <c r="A109" s="51"/>
      <c r="B109" s="127" t="s">
        <v>201</v>
      </c>
      <c r="C109" s="22"/>
      <c r="D109" s="22"/>
      <c r="E109" s="22"/>
      <c r="F109" s="104"/>
      <c r="G109" s="58">
        <f>G108*1.18</f>
        <v>137602.6381655</v>
      </c>
    </row>
    <row r="110" spans="1:7" ht="12.75">
      <c r="A110" s="51"/>
      <c r="B110" s="126" t="s">
        <v>202</v>
      </c>
      <c r="C110" s="70" t="s">
        <v>11</v>
      </c>
      <c r="D110" s="22"/>
      <c r="E110" s="22"/>
      <c r="F110" s="104"/>
      <c r="G110" s="58">
        <f>G109/C5/12</f>
        <v>0.9261530799754195</v>
      </c>
    </row>
    <row r="111" spans="1:7" ht="12.75">
      <c r="A111" s="21" t="s">
        <v>166</v>
      </c>
      <c r="B111" s="57" t="s">
        <v>69</v>
      </c>
      <c r="C111" s="15"/>
      <c r="D111" s="47" t="s">
        <v>149</v>
      </c>
      <c r="E111" s="16"/>
      <c r="F111" s="105"/>
      <c r="G111" s="22"/>
    </row>
    <row r="112" spans="1:7" ht="24">
      <c r="A112" s="51">
        <v>1</v>
      </c>
      <c r="B112" s="102" t="s">
        <v>70</v>
      </c>
      <c r="C112" s="130" t="s">
        <v>42</v>
      </c>
      <c r="D112" s="103">
        <v>22.5</v>
      </c>
      <c r="E112" s="18"/>
      <c r="F112" s="103">
        <v>632.01</v>
      </c>
      <c r="G112" s="62">
        <f>D112*F112</f>
        <v>14220.225</v>
      </c>
    </row>
    <row r="113" spans="1:7" ht="24">
      <c r="A113" s="51">
        <v>2</v>
      </c>
      <c r="B113" s="102" t="s">
        <v>71</v>
      </c>
      <c r="C113" s="130" t="s">
        <v>72</v>
      </c>
      <c r="D113" s="103">
        <v>6</v>
      </c>
      <c r="E113" s="18"/>
      <c r="F113" s="103">
        <v>1387.16</v>
      </c>
      <c r="G113" s="62">
        <f aca="true" t="shared" si="4" ref="G113:G122">D113*F113</f>
        <v>8322.960000000001</v>
      </c>
    </row>
    <row r="114" spans="1:7" ht="12.75">
      <c r="A114" s="51">
        <v>3</v>
      </c>
      <c r="B114" s="102" t="s">
        <v>73</v>
      </c>
      <c r="C114" s="130" t="s">
        <v>72</v>
      </c>
      <c r="D114" s="103">
        <v>62</v>
      </c>
      <c r="E114" s="18"/>
      <c r="F114" s="103">
        <v>186.44</v>
      </c>
      <c r="G114" s="62">
        <f t="shared" si="4"/>
        <v>11559.28</v>
      </c>
    </row>
    <row r="115" spans="1:7" ht="24">
      <c r="A115" s="51">
        <v>4</v>
      </c>
      <c r="B115" s="102" t="s">
        <v>74</v>
      </c>
      <c r="C115" s="130" t="s">
        <v>75</v>
      </c>
      <c r="D115" s="103">
        <v>85</v>
      </c>
      <c r="E115" s="18"/>
      <c r="F115" s="103">
        <v>88.48</v>
      </c>
      <c r="G115" s="62">
        <f t="shared" si="4"/>
        <v>7520.8</v>
      </c>
    </row>
    <row r="116" spans="1:7" ht="12.75">
      <c r="A116" s="51">
        <v>5</v>
      </c>
      <c r="B116" s="102" t="s">
        <v>76</v>
      </c>
      <c r="C116" s="130" t="s">
        <v>56</v>
      </c>
      <c r="D116" s="103">
        <v>120</v>
      </c>
      <c r="E116" s="18"/>
      <c r="F116" s="103">
        <v>41.17</v>
      </c>
      <c r="G116" s="62">
        <f t="shared" si="4"/>
        <v>4940.400000000001</v>
      </c>
    </row>
    <row r="117" spans="1:7" ht="12.75">
      <c r="A117" s="51">
        <v>6</v>
      </c>
      <c r="B117" s="102" t="s">
        <v>77</v>
      </c>
      <c r="C117" s="130" t="s">
        <v>56</v>
      </c>
      <c r="D117" s="103">
        <v>24</v>
      </c>
      <c r="E117" s="18"/>
      <c r="F117" s="103">
        <v>237.09</v>
      </c>
      <c r="G117" s="62">
        <f t="shared" si="4"/>
        <v>5690.16</v>
      </c>
    </row>
    <row r="118" spans="1:7" ht="12.75">
      <c r="A118" s="51">
        <v>7</v>
      </c>
      <c r="B118" s="102" t="s">
        <v>78</v>
      </c>
      <c r="C118" s="130" t="s">
        <v>56</v>
      </c>
      <c r="D118" s="103">
        <v>2</v>
      </c>
      <c r="E118" s="18"/>
      <c r="F118" s="103">
        <v>169.65</v>
      </c>
      <c r="G118" s="62">
        <f t="shared" si="4"/>
        <v>339.3</v>
      </c>
    </row>
    <row r="119" spans="1:7" ht="12.75">
      <c r="A119" s="51">
        <v>8</v>
      </c>
      <c r="B119" s="102" t="s">
        <v>79</v>
      </c>
      <c r="C119" s="130" t="s">
        <v>56</v>
      </c>
      <c r="D119" s="103">
        <v>85</v>
      </c>
      <c r="E119" s="18"/>
      <c r="F119" s="103">
        <v>47.87</v>
      </c>
      <c r="G119" s="62">
        <f t="shared" si="4"/>
        <v>4068.95</v>
      </c>
    </row>
    <row r="120" spans="1:7" ht="24">
      <c r="A120" s="51">
        <v>9</v>
      </c>
      <c r="B120" s="102" t="s">
        <v>80</v>
      </c>
      <c r="C120" s="130" t="s">
        <v>56</v>
      </c>
      <c r="D120" s="103">
        <v>5</v>
      </c>
      <c r="E120" s="18"/>
      <c r="F120" s="103">
        <v>210.53</v>
      </c>
      <c r="G120" s="62">
        <f t="shared" si="4"/>
        <v>1052.65</v>
      </c>
    </row>
    <row r="121" spans="1:7" ht="12.75">
      <c r="A121" s="51">
        <v>10</v>
      </c>
      <c r="B121" s="102" t="s">
        <v>82</v>
      </c>
      <c r="C121" s="130" t="s">
        <v>56</v>
      </c>
      <c r="D121" s="103">
        <v>2</v>
      </c>
      <c r="E121" s="18"/>
      <c r="F121" s="103">
        <v>53.72</v>
      </c>
      <c r="G121" s="62">
        <f t="shared" si="4"/>
        <v>107.44</v>
      </c>
    </row>
    <row r="122" spans="1:7" ht="12.75">
      <c r="A122" s="51">
        <v>11</v>
      </c>
      <c r="B122" s="102" t="s">
        <v>83</v>
      </c>
      <c r="C122" s="130" t="s">
        <v>67</v>
      </c>
      <c r="D122" s="103">
        <v>25.2</v>
      </c>
      <c r="E122" s="18"/>
      <c r="F122" s="103">
        <v>46</v>
      </c>
      <c r="G122" s="62">
        <f t="shared" si="4"/>
        <v>1159.2</v>
      </c>
    </row>
    <row r="123" spans="1:7" ht="12.75">
      <c r="A123" s="51"/>
      <c r="B123" s="126" t="s">
        <v>205</v>
      </c>
      <c r="C123" s="22"/>
      <c r="D123" s="22"/>
      <c r="E123" s="22"/>
      <c r="F123" s="104"/>
      <c r="G123" s="58">
        <f>SUM(G112:G122)</f>
        <v>58981.36500000001</v>
      </c>
    </row>
    <row r="124" spans="1:7" ht="12.75">
      <c r="A124" s="51"/>
      <c r="B124" s="127" t="s">
        <v>204</v>
      </c>
      <c r="C124" s="22"/>
      <c r="D124" s="22"/>
      <c r="E124" s="22"/>
      <c r="F124" s="104"/>
      <c r="G124" s="58">
        <f>G123*1.15</f>
        <v>67828.56975000001</v>
      </c>
    </row>
    <row r="125" spans="1:7" ht="12.75">
      <c r="A125" s="51"/>
      <c r="B125" s="127" t="s">
        <v>201</v>
      </c>
      <c r="C125" s="22"/>
      <c r="D125" s="22"/>
      <c r="E125" s="22"/>
      <c r="F125" s="104"/>
      <c r="G125" s="58">
        <f>G124*1.18</f>
        <v>80037.71230500001</v>
      </c>
    </row>
    <row r="126" spans="1:7" ht="12.75">
      <c r="A126" s="51"/>
      <c r="B126" s="126" t="s">
        <v>202</v>
      </c>
      <c r="C126" s="12" t="s">
        <v>11</v>
      </c>
      <c r="D126" s="22"/>
      <c r="E126" s="22"/>
      <c r="F126" s="104"/>
      <c r="G126" s="58">
        <f>G125/C5/12</f>
        <v>0.53870459719171</v>
      </c>
    </row>
    <row r="127" spans="1:7" ht="24">
      <c r="A127" s="21" t="s">
        <v>167</v>
      </c>
      <c r="B127" s="55" t="s">
        <v>168</v>
      </c>
      <c r="C127" s="46"/>
      <c r="D127" s="47"/>
      <c r="E127" s="22"/>
      <c r="F127" s="104"/>
      <c r="G127" s="58"/>
    </row>
    <row r="128" spans="1:7" ht="24">
      <c r="A128" s="4">
        <v>1</v>
      </c>
      <c r="B128" s="86" t="s">
        <v>169</v>
      </c>
      <c r="C128" s="52" t="s">
        <v>170</v>
      </c>
      <c r="D128" s="107">
        <v>1</v>
      </c>
      <c r="E128" s="107">
        <v>12</v>
      </c>
      <c r="F128" s="107">
        <v>155.38</v>
      </c>
      <c r="G128" s="62">
        <f>D128*F128*E128</f>
        <v>1864.56</v>
      </c>
    </row>
    <row r="129" spans="1:7" ht="12.75">
      <c r="A129" s="4">
        <v>2</v>
      </c>
      <c r="B129" s="51" t="s">
        <v>171</v>
      </c>
      <c r="C129" s="52" t="s">
        <v>170</v>
      </c>
      <c r="D129" s="107">
        <v>1</v>
      </c>
      <c r="E129" s="107">
        <v>12</v>
      </c>
      <c r="F129" s="107">
        <v>77.69</v>
      </c>
      <c r="G129" s="62">
        <f>D129*F129*E129</f>
        <v>932.28</v>
      </c>
    </row>
    <row r="130" spans="1:7" ht="12.75">
      <c r="A130" s="4">
        <v>3</v>
      </c>
      <c r="B130" s="51" t="s">
        <v>172</v>
      </c>
      <c r="C130" s="52" t="s">
        <v>170</v>
      </c>
      <c r="D130" s="107">
        <v>1</v>
      </c>
      <c r="E130" s="107">
        <v>3</v>
      </c>
      <c r="F130" s="107">
        <v>155.38</v>
      </c>
      <c r="G130" s="62">
        <f>D130*F130*E130</f>
        <v>466.14</v>
      </c>
    </row>
    <row r="131" spans="1:7" ht="12.75">
      <c r="A131" s="4"/>
      <c r="B131" s="126" t="s">
        <v>205</v>
      </c>
      <c r="C131" s="12"/>
      <c r="D131" s="22"/>
      <c r="E131" s="22"/>
      <c r="F131" s="104"/>
      <c r="G131" s="58">
        <f>G128+G129+G130</f>
        <v>3262.98</v>
      </c>
    </row>
    <row r="132" spans="1:7" ht="12.75">
      <c r="A132" s="4"/>
      <c r="B132" s="127" t="s">
        <v>204</v>
      </c>
      <c r="C132" s="12"/>
      <c r="D132" s="22"/>
      <c r="E132" s="22"/>
      <c r="F132" s="104"/>
      <c r="G132" s="58">
        <f>G131*1.15</f>
        <v>3752.4269999999997</v>
      </c>
    </row>
    <row r="133" spans="1:7" ht="12.75">
      <c r="A133" s="4"/>
      <c r="B133" s="127" t="s">
        <v>201</v>
      </c>
      <c r="C133" s="12"/>
      <c r="D133" s="22"/>
      <c r="E133" s="22"/>
      <c r="F133" s="104"/>
      <c r="G133" s="58">
        <f>G132*1.18</f>
        <v>4427.8638599999995</v>
      </c>
    </row>
    <row r="134" spans="1:7" ht="12.75">
      <c r="A134" s="4"/>
      <c r="B134" s="126" t="s">
        <v>202</v>
      </c>
      <c r="C134" s="12" t="s">
        <v>173</v>
      </c>
      <c r="D134" s="22"/>
      <c r="E134" s="22"/>
      <c r="F134" s="104"/>
      <c r="G134" s="58">
        <f>G133/C5/12</f>
        <v>0.029802333780247468</v>
      </c>
    </row>
    <row r="135" spans="1:7" ht="12.75">
      <c r="A135" s="21" t="s">
        <v>174</v>
      </c>
      <c r="B135" s="108" t="s">
        <v>84</v>
      </c>
      <c r="C135" s="60"/>
      <c r="D135" s="47" t="s">
        <v>149</v>
      </c>
      <c r="E135" s="60"/>
      <c r="F135" s="60"/>
      <c r="G135" s="60"/>
    </row>
    <row r="136" spans="1:7" ht="24">
      <c r="A136" s="10">
        <v>1</v>
      </c>
      <c r="B136" s="11" t="s">
        <v>175</v>
      </c>
      <c r="C136" s="131" t="s">
        <v>81</v>
      </c>
      <c r="D136" s="110">
        <v>8</v>
      </c>
      <c r="E136" s="111"/>
      <c r="F136" s="109">
        <v>76.72</v>
      </c>
      <c r="G136" s="23">
        <f>D136*F136</f>
        <v>613.76</v>
      </c>
    </row>
    <row r="137" spans="1:7" ht="12.75">
      <c r="A137" s="10">
        <v>2</v>
      </c>
      <c r="B137" s="9" t="s">
        <v>85</v>
      </c>
      <c r="C137" s="131" t="s">
        <v>86</v>
      </c>
      <c r="D137" s="110">
        <v>18</v>
      </c>
      <c r="E137" s="111"/>
      <c r="F137" s="109">
        <v>26.86</v>
      </c>
      <c r="G137" s="23">
        <f aca="true" t="shared" si="5" ref="G137:G157">D137*F137</f>
        <v>483.48</v>
      </c>
    </row>
    <row r="138" spans="1:7" ht="12.75">
      <c r="A138" s="10">
        <v>3</v>
      </c>
      <c r="B138" s="9" t="s">
        <v>87</v>
      </c>
      <c r="C138" s="131" t="s">
        <v>105</v>
      </c>
      <c r="D138" s="110">
        <v>18</v>
      </c>
      <c r="E138" s="111"/>
      <c r="F138" s="109">
        <v>26.86</v>
      </c>
      <c r="G138" s="23">
        <f t="shared" si="5"/>
        <v>483.48</v>
      </c>
    </row>
    <row r="139" spans="1:7" ht="12.75">
      <c r="A139" s="10">
        <v>4</v>
      </c>
      <c r="B139" s="9" t="s">
        <v>176</v>
      </c>
      <c r="C139" s="131" t="s">
        <v>88</v>
      </c>
      <c r="D139" s="110">
        <v>10</v>
      </c>
      <c r="E139" s="111"/>
      <c r="F139" s="109">
        <v>170.07</v>
      </c>
      <c r="G139" s="23">
        <f t="shared" si="5"/>
        <v>1700.6999999999998</v>
      </c>
    </row>
    <row r="140" spans="1:7" ht="24">
      <c r="A140" s="10">
        <v>5</v>
      </c>
      <c r="B140" s="9" t="s">
        <v>177</v>
      </c>
      <c r="C140" s="131" t="s">
        <v>56</v>
      </c>
      <c r="D140" s="110">
        <v>3</v>
      </c>
      <c r="E140" s="111"/>
      <c r="F140" s="109">
        <v>187.76</v>
      </c>
      <c r="G140" s="23">
        <f t="shared" si="5"/>
        <v>563.28</v>
      </c>
    </row>
    <row r="141" spans="1:7" ht="12.75">
      <c r="A141" s="10">
        <v>6</v>
      </c>
      <c r="B141" s="9" t="s">
        <v>89</v>
      </c>
      <c r="C141" s="131" t="s">
        <v>56</v>
      </c>
      <c r="D141" s="110">
        <v>4</v>
      </c>
      <c r="E141" s="111"/>
      <c r="F141" s="109">
        <v>79</v>
      </c>
      <c r="G141" s="23">
        <f t="shared" si="5"/>
        <v>316</v>
      </c>
    </row>
    <row r="142" spans="1:7" ht="24">
      <c r="A142" s="10">
        <v>7</v>
      </c>
      <c r="B142" s="9" t="s">
        <v>178</v>
      </c>
      <c r="C142" s="131" t="s">
        <v>90</v>
      </c>
      <c r="D142" s="110">
        <v>1040</v>
      </c>
      <c r="E142" s="111"/>
      <c r="F142" s="109">
        <v>1.9</v>
      </c>
      <c r="G142" s="23">
        <f t="shared" si="5"/>
        <v>1976</v>
      </c>
    </row>
    <row r="143" spans="1:7" ht="12.75" customHeight="1">
      <c r="A143" s="10">
        <v>8</v>
      </c>
      <c r="B143" s="11" t="s">
        <v>179</v>
      </c>
      <c r="C143" s="132" t="s">
        <v>56</v>
      </c>
      <c r="D143" s="110">
        <v>2</v>
      </c>
      <c r="E143" s="111"/>
      <c r="F143" s="112">
        <v>56.18</v>
      </c>
      <c r="G143" s="23">
        <f t="shared" si="5"/>
        <v>112.36</v>
      </c>
    </row>
    <row r="144" spans="1:7" ht="12.75" customHeight="1">
      <c r="A144" s="10">
        <v>9</v>
      </c>
      <c r="B144" s="11" t="s">
        <v>180</v>
      </c>
      <c r="C144" s="132" t="s">
        <v>48</v>
      </c>
      <c r="D144" s="110">
        <v>4</v>
      </c>
      <c r="E144" s="111"/>
      <c r="F144" s="112">
        <v>196.93</v>
      </c>
      <c r="G144" s="23">
        <f t="shared" si="5"/>
        <v>787.72</v>
      </c>
    </row>
    <row r="145" spans="1:7" ht="12.75">
      <c r="A145" s="113">
        <v>10</v>
      </c>
      <c r="B145" s="11" t="s">
        <v>91</v>
      </c>
      <c r="C145" s="132" t="s">
        <v>90</v>
      </c>
      <c r="D145" s="110">
        <v>336</v>
      </c>
      <c r="E145" s="111"/>
      <c r="F145" s="112">
        <v>12.64</v>
      </c>
      <c r="G145" s="23">
        <f t="shared" si="5"/>
        <v>4247.04</v>
      </c>
    </row>
    <row r="146" spans="1:7" ht="12.75">
      <c r="A146" s="113">
        <v>11</v>
      </c>
      <c r="B146" s="11" t="s">
        <v>181</v>
      </c>
      <c r="C146" s="132" t="s">
        <v>56</v>
      </c>
      <c r="D146" s="110">
        <v>18</v>
      </c>
      <c r="E146" s="111"/>
      <c r="F146" s="112">
        <v>150.54</v>
      </c>
      <c r="G146" s="23">
        <f t="shared" si="5"/>
        <v>2709.72</v>
      </c>
    </row>
    <row r="147" spans="1:7" ht="12.75">
      <c r="A147" s="113">
        <v>12</v>
      </c>
      <c r="B147" s="11" t="s">
        <v>182</v>
      </c>
      <c r="C147" s="132" t="s">
        <v>56</v>
      </c>
      <c r="D147" s="110">
        <v>0</v>
      </c>
      <c r="E147" s="111"/>
      <c r="F147" s="112">
        <v>91.06</v>
      </c>
      <c r="G147" s="23">
        <f t="shared" si="5"/>
        <v>0</v>
      </c>
    </row>
    <row r="148" spans="1:7" ht="12.75">
      <c r="A148" s="113">
        <v>13</v>
      </c>
      <c r="B148" s="11" t="s">
        <v>183</v>
      </c>
      <c r="C148" s="132" t="s">
        <v>56</v>
      </c>
      <c r="D148" s="110">
        <v>0</v>
      </c>
      <c r="E148" s="111"/>
      <c r="F148" s="112">
        <v>75.06</v>
      </c>
      <c r="G148" s="23">
        <f t="shared" si="5"/>
        <v>0</v>
      </c>
    </row>
    <row r="149" spans="1:7" ht="12.75">
      <c r="A149" s="113">
        <v>14</v>
      </c>
      <c r="B149" s="11" t="s">
        <v>184</v>
      </c>
      <c r="C149" s="132" t="s">
        <v>56</v>
      </c>
      <c r="D149" s="110">
        <v>1</v>
      </c>
      <c r="E149" s="111"/>
      <c r="F149" s="112">
        <v>350.26</v>
      </c>
      <c r="G149" s="23">
        <f t="shared" si="5"/>
        <v>350.26</v>
      </c>
    </row>
    <row r="150" spans="1:7" ht="12.75">
      <c r="A150" s="113">
        <v>15</v>
      </c>
      <c r="B150" s="11" t="s">
        <v>185</v>
      </c>
      <c r="C150" s="132" t="s">
        <v>90</v>
      </c>
      <c r="D150" s="110">
        <v>6</v>
      </c>
      <c r="E150" s="111"/>
      <c r="F150" s="112">
        <v>160.04</v>
      </c>
      <c r="G150" s="23">
        <f t="shared" si="5"/>
        <v>960.24</v>
      </c>
    </row>
    <row r="151" spans="1:7" ht="12.75">
      <c r="A151" s="113">
        <v>16</v>
      </c>
      <c r="B151" s="11" t="s">
        <v>186</v>
      </c>
      <c r="C151" s="132" t="s">
        <v>92</v>
      </c>
      <c r="D151" s="110">
        <v>20</v>
      </c>
      <c r="E151" s="111"/>
      <c r="F151" s="112">
        <v>120.82</v>
      </c>
      <c r="G151" s="23">
        <f t="shared" si="5"/>
        <v>2416.3999999999996</v>
      </c>
    </row>
    <row r="152" spans="1:7" ht="12.75">
      <c r="A152" s="113">
        <v>17</v>
      </c>
      <c r="B152" s="11" t="s">
        <v>93</v>
      </c>
      <c r="C152" s="132" t="s">
        <v>94</v>
      </c>
      <c r="D152" s="110">
        <v>0</v>
      </c>
      <c r="E152" s="111"/>
      <c r="F152" s="112">
        <v>59.91</v>
      </c>
      <c r="G152" s="23">
        <f t="shared" si="5"/>
        <v>0</v>
      </c>
    </row>
    <row r="153" spans="1:7" ht="12.75">
      <c r="A153" s="113">
        <v>18</v>
      </c>
      <c r="B153" s="11" t="s">
        <v>95</v>
      </c>
      <c r="C153" s="132" t="s">
        <v>33</v>
      </c>
      <c r="D153" s="110">
        <v>4.55</v>
      </c>
      <c r="E153" s="111"/>
      <c r="F153" s="112">
        <v>632.01</v>
      </c>
      <c r="G153" s="23">
        <f t="shared" si="5"/>
        <v>2875.6454999999996</v>
      </c>
    </row>
    <row r="154" spans="1:7" ht="24">
      <c r="A154" s="113">
        <v>19</v>
      </c>
      <c r="B154" s="11" t="s">
        <v>187</v>
      </c>
      <c r="C154" s="132" t="s">
        <v>56</v>
      </c>
      <c r="D154" s="110">
        <v>27</v>
      </c>
      <c r="E154" s="111"/>
      <c r="F154" s="112">
        <v>31.6</v>
      </c>
      <c r="G154" s="23">
        <f t="shared" si="5"/>
        <v>853.2</v>
      </c>
    </row>
    <row r="155" spans="1:7" ht="12.75">
      <c r="A155" s="113">
        <v>20</v>
      </c>
      <c r="B155" s="11" t="s">
        <v>96</v>
      </c>
      <c r="C155" s="132" t="s">
        <v>56</v>
      </c>
      <c r="D155" s="114">
        <v>3</v>
      </c>
      <c r="E155" s="111"/>
      <c r="F155" s="115">
        <v>221.81</v>
      </c>
      <c r="G155" s="23">
        <f t="shared" si="5"/>
        <v>665.4300000000001</v>
      </c>
    </row>
    <row r="156" spans="1:7" ht="12.75">
      <c r="A156" s="10">
        <v>21</v>
      </c>
      <c r="B156" s="54" t="s">
        <v>97</v>
      </c>
      <c r="C156" s="132" t="s">
        <v>188</v>
      </c>
      <c r="D156" s="114">
        <v>26</v>
      </c>
      <c r="E156" s="111"/>
      <c r="F156" s="114">
        <v>158</v>
      </c>
      <c r="G156" s="23">
        <f t="shared" si="5"/>
        <v>4108</v>
      </c>
    </row>
    <row r="157" spans="1:7" ht="12.75">
      <c r="A157" s="10">
        <v>22</v>
      </c>
      <c r="B157" s="54" t="s">
        <v>98</v>
      </c>
      <c r="C157" s="132" t="s">
        <v>56</v>
      </c>
      <c r="D157" s="116">
        <v>6</v>
      </c>
      <c r="E157" s="111"/>
      <c r="F157" s="115">
        <v>52.14</v>
      </c>
      <c r="G157" s="23">
        <f t="shared" si="5"/>
        <v>312.84000000000003</v>
      </c>
    </row>
    <row r="158" spans="1:7" ht="12.75">
      <c r="A158" s="10"/>
      <c r="B158" s="126" t="s">
        <v>205</v>
      </c>
      <c r="C158" s="49"/>
      <c r="D158" s="24"/>
      <c r="E158" s="24"/>
      <c r="F158" s="25"/>
      <c r="G158" s="25">
        <f>SUM(G136:G157)</f>
        <v>26535.5555</v>
      </c>
    </row>
    <row r="159" spans="1:7" ht="12.75">
      <c r="A159" s="10"/>
      <c r="B159" s="127" t="s">
        <v>204</v>
      </c>
      <c r="C159" s="49"/>
      <c r="D159" s="24"/>
      <c r="E159" s="24"/>
      <c r="F159" s="25"/>
      <c r="G159" s="26">
        <f>(G158*15%)+G158</f>
        <v>30515.888824999998</v>
      </c>
    </row>
    <row r="160" spans="1:7" ht="12.75">
      <c r="A160" s="10"/>
      <c r="B160" s="127" t="s">
        <v>201</v>
      </c>
      <c r="C160" s="49"/>
      <c r="D160" s="24"/>
      <c r="E160" s="24"/>
      <c r="F160" s="25"/>
      <c r="G160" s="26">
        <f>G159*1.18</f>
        <v>36008.748813499995</v>
      </c>
    </row>
    <row r="161" spans="1:7" ht="12.75">
      <c r="A161" s="10"/>
      <c r="B161" s="127" t="s">
        <v>202</v>
      </c>
      <c r="C161" s="70" t="s">
        <v>11</v>
      </c>
      <c r="D161" s="24"/>
      <c r="E161" s="24"/>
      <c r="F161" s="25"/>
      <c r="G161" s="26">
        <f>G160/C5/12</f>
        <v>0.24236173131777747</v>
      </c>
    </row>
    <row r="162" spans="1:7" ht="24">
      <c r="A162" s="121" t="s">
        <v>189</v>
      </c>
      <c r="B162" s="94" t="s">
        <v>99</v>
      </c>
      <c r="C162" s="12"/>
      <c r="D162" s="122"/>
      <c r="E162" s="24"/>
      <c r="F162" s="25"/>
      <c r="G162" s="26"/>
    </row>
    <row r="163" spans="1:7" ht="12.75">
      <c r="A163" s="8">
        <v>1</v>
      </c>
      <c r="B163" s="9" t="s">
        <v>197</v>
      </c>
      <c r="C163" s="12" t="s">
        <v>200</v>
      </c>
      <c r="D163" s="68">
        <v>6</v>
      </c>
      <c r="E163" s="114">
        <v>12</v>
      </c>
      <c r="F163" s="114">
        <v>1984.26</v>
      </c>
      <c r="G163" s="23">
        <f>D163*E163*F163</f>
        <v>142866.72</v>
      </c>
    </row>
    <row r="164" spans="1:7" ht="12.75">
      <c r="A164" s="8">
        <v>2</v>
      </c>
      <c r="B164" s="9" t="s">
        <v>198</v>
      </c>
      <c r="C164" s="12" t="s">
        <v>200</v>
      </c>
      <c r="D164" s="68">
        <v>6</v>
      </c>
      <c r="E164" s="114">
        <v>12</v>
      </c>
      <c r="F164" s="114">
        <v>406.71</v>
      </c>
      <c r="G164" s="23">
        <f>D164*E164*F164</f>
        <v>29283.12</v>
      </c>
    </row>
    <row r="165" spans="1:7" ht="12.75">
      <c r="A165" s="8">
        <v>3</v>
      </c>
      <c r="B165" s="9" t="s">
        <v>199</v>
      </c>
      <c r="C165" s="12" t="s">
        <v>200</v>
      </c>
      <c r="D165" s="68">
        <v>6</v>
      </c>
      <c r="E165" s="114">
        <v>1</v>
      </c>
      <c r="F165" s="114">
        <v>3534</v>
      </c>
      <c r="G165" s="23">
        <f>D165*E165*F165</f>
        <v>21204</v>
      </c>
    </row>
    <row r="166" spans="1:7" ht="12.75">
      <c r="A166" s="8"/>
      <c r="B166" s="128" t="s">
        <v>205</v>
      </c>
      <c r="C166" s="12"/>
      <c r="D166" s="122"/>
      <c r="E166" s="24"/>
      <c r="F166" s="25"/>
      <c r="G166" s="26">
        <f>G163+G164+G165</f>
        <v>193353.84</v>
      </c>
    </row>
    <row r="167" spans="1:7" ht="12.75">
      <c r="A167" s="8"/>
      <c r="B167" s="128" t="s">
        <v>201</v>
      </c>
      <c r="C167" s="12"/>
      <c r="D167" s="122"/>
      <c r="E167" s="24"/>
      <c r="F167" s="25"/>
      <c r="G167" s="26">
        <f>G166*1.18</f>
        <v>228157.5312</v>
      </c>
    </row>
    <row r="168" spans="1:7" ht="12.75">
      <c r="A168" s="10"/>
      <c r="B168" s="127" t="s">
        <v>202</v>
      </c>
      <c r="C168" s="70" t="s">
        <v>219</v>
      </c>
      <c r="D168" s="24"/>
      <c r="E168" s="24"/>
      <c r="F168" s="25"/>
      <c r="G168" s="26">
        <f>G167/C5/12</f>
        <v>1.5356449778696735</v>
      </c>
    </row>
    <row r="169" spans="1:7" ht="24">
      <c r="A169" s="121" t="s">
        <v>196</v>
      </c>
      <c r="B169" s="94" t="s">
        <v>209</v>
      </c>
      <c r="C169" s="12" t="s">
        <v>200</v>
      </c>
      <c r="D169" s="68">
        <v>6</v>
      </c>
      <c r="E169" s="136">
        <v>1</v>
      </c>
      <c r="F169" s="114">
        <v>3141.88</v>
      </c>
      <c r="G169" s="23">
        <f>D169*E169*F169</f>
        <v>18851.28</v>
      </c>
    </row>
    <row r="170" spans="1:7" ht="12.75">
      <c r="A170" s="121"/>
      <c r="B170" s="128" t="s">
        <v>201</v>
      </c>
      <c r="C170" s="12"/>
      <c r="D170" s="122"/>
      <c r="E170" s="163"/>
      <c r="F170" s="50"/>
      <c r="G170" s="164">
        <f>G169*1.18</f>
        <v>22244.5104</v>
      </c>
    </row>
    <row r="171" spans="1:7" ht="12.75">
      <c r="A171" s="10"/>
      <c r="B171" s="127" t="s">
        <v>202</v>
      </c>
      <c r="C171" s="52" t="s">
        <v>11</v>
      </c>
      <c r="D171" s="24"/>
      <c r="E171" s="24"/>
      <c r="F171" s="25"/>
      <c r="G171" s="26">
        <f>G170/C5/12</f>
        <v>0.14971967176041093</v>
      </c>
    </row>
    <row r="172" spans="1:7" ht="12.75">
      <c r="A172" s="21" t="s">
        <v>228</v>
      </c>
      <c r="B172" s="13" t="s">
        <v>100</v>
      </c>
      <c r="C172" s="12" t="s">
        <v>219</v>
      </c>
      <c r="D172" s="68">
        <f>C5</f>
        <v>12381.2</v>
      </c>
      <c r="E172" s="6"/>
      <c r="F172" s="74">
        <v>1.94</v>
      </c>
      <c r="G172" s="5">
        <f>D172*F172*12</f>
        <v>288234.336</v>
      </c>
    </row>
    <row r="173" spans="1:7" ht="12.75">
      <c r="A173" s="21"/>
      <c r="B173" s="13"/>
      <c r="C173" s="12"/>
      <c r="D173" s="6"/>
      <c r="E173" s="6"/>
      <c r="F173" s="38"/>
      <c r="G173" s="5"/>
    </row>
    <row r="174" spans="1:7" ht="12.75">
      <c r="A174" s="21" t="s">
        <v>24</v>
      </c>
      <c r="B174" s="56" t="s">
        <v>102</v>
      </c>
      <c r="C174" s="12" t="s">
        <v>219</v>
      </c>
      <c r="D174" s="68">
        <f>C5</f>
        <v>12381.2</v>
      </c>
      <c r="E174" s="6"/>
      <c r="F174" s="74">
        <v>2.54</v>
      </c>
      <c r="G174" s="5">
        <f>D174*F174*12</f>
        <v>377378.976</v>
      </c>
    </row>
    <row r="175" spans="1:7" ht="12.75">
      <c r="A175" s="21"/>
      <c r="B175" s="56"/>
      <c r="C175" s="12"/>
      <c r="D175" s="122"/>
      <c r="E175" s="6"/>
      <c r="F175" s="38"/>
      <c r="G175" s="5"/>
    </row>
    <row r="176" spans="1:7" ht="12" customHeight="1">
      <c r="A176" s="43" t="s">
        <v>26</v>
      </c>
      <c r="B176" s="44" t="s">
        <v>23</v>
      </c>
      <c r="C176" s="12" t="s">
        <v>219</v>
      </c>
      <c r="D176" s="68">
        <f>C5</f>
        <v>12381.2</v>
      </c>
      <c r="E176" s="6"/>
      <c r="F176" s="84">
        <v>1.43</v>
      </c>
      <c r="G176" s="66">
        <f>F176*D176*12</f>
        <v>212461.39200000002</v>
      </c>
    </row>
    <row r="177" spans="1:7" ht="12.75" customHeight="1">
      <c r="A177" s="43"/>
      <c r="B177" s="44"/>
      <c r="C177" s="12"/>
      <c r="D177" s="6"/>
      <c r="E177" s="6"/>
      <c r="F177" s="46"/>
      <c r="G177" s="66"/>
    </row>
    <row r="178" spans="1:7" ht="11.25" customHeight="1">
      <c r="A178" s="43" t="s">
        <v>39</v>
      </c>
      <c r="B178" s="44" t="s">
        <v>25</v>
      </c>
      <c r="C178" s="12" t="s">
        <v>219</v>
      </c>
      <c r="D178" s="68">
        <f>C5</f>
        <v>12381.2</v>
      </c>
      <c r="E178" s="6"/>
      <c r="F178" s="84">
        <v>0.95</v>
      </c>
      <c r="G178" s="66">
        <f>F178*D178*12</f>
        <v>141145.68</v>
      </c>
    </row>
    <row r="179" spans="1:7" ht="12.75">
      <c r="A179" s="51"/>
      <c r="B179" s="45" t="s">
        <v>103</v>
      </c>
      <c r="C179" s="12" t="s">
        <v>104</v>
      </c>
      <c r="D179" s="6"/>
      <c r="E179" s="6"/>
      <c r="F179" s="12"/>
      <c r="G179" s="117">
        <f>G23+G31+G33+G35+G36+G62+G64+G85+G109+G125+G133+G160+G167+G172+G174+G176+G178+G170</f>
        <v>2523203.7863253704</v>
      </c>
    </row>
    <row r="180" spans="1:7" ht="12.75">
      <c r="A180" s="14"/>
      <c r="B180" s="60" t="s">
        <v>229</v>
      </c>
      <c r="C180" s="12" t="s">
        <v>101</v>
      </c>
      <c r="D180" s="52"/>
      <c r="E180" s="52"/>
      <c r="F180" s="12"/>
      <c r="G180" s="118">
        <f>G179/C5/12</f>
        <v>16.98276275270417</v>
      </c>
    </row>
    <row r="181" spans="1:7" ht="12.75">
      <c r="A181" s="14"/>
      <c r="B181" s="60" t="s">
        <v>234</v>
      </c>
      <c r="C181" s="12" t="s">
        <v>101</v>
      </c>
      <c r="D181" s="52"/>
      <c r="E181" s="52"/>
      <c r="F181" s="12"/>
      <c r="G181" s="118">
        <f>G24+G32+F35+F36+G63+G65+G86+G110+G126+G134+G161+G168+F172+F174+F176+F178+G171+0.02</f>
        <v>14.824828465236068</v>
      </c>
    </row>
    <row r="182" spans="1:7" ht="12.75">
      <c r="A182" s="14"/>
      <c r="B182" s="60" t="s">
        <v>235</v>
      </c>
      <c r="C182" s="12" t="s">
        <v>101</v>
      </c>
      <c r="D182" s="52"/>
      <c r="E182" s="52"/>
      <c r="F182" s="12"/>
      <c r="G182" s="118">
        <f>G24+G32+G34+F35+F36+G63+G65+G86+G110+G126+G134+G161+G168+F172+F174+F176+F178+G171+0.01</f>
        <v>17.615029691980766</v>
      </c>
    </row>
    <row r="183" spans="1:7" ht="12.75">
      <c r="A183" s="14"/>
      <c r="B183" s="51" t="s">
        <v>231</v>
      </c>
      <c r="C183" s="12"/>
      <c r="D183" s="52"/>
      <c r="E183" s="52"/>
      <c r="F183" s="12"/>
      <c r="G183" s="118"/>
    </row>
    <row r="184" spans="1:7" ht="12.75">
      <c r="A184" s="14"/>
      <c r="B184" s="45" t="s">
        <v>230</v>
      </c>
      <c r="C184" s="12"/>
      <c r="D184" s="52"/>
      <c r="E184" s="52"/>
      <c r="F184" s="12"/>
      <c r="G184" s="118"/>
    </row>
    <row r="185" spans="1:7" ht="12.75">
      <c r="A185" s="14"/>
      <c r="B185" s="51" t="s">
        <v>233</v>
      </c>
      <c r="C185" s="12" t="s">
        <v>101</v>
      </c>
      <c r="D185" s="52"/>
      <c r="E185" s="52"/>
      <c r="F185" s="12"/>
      <c r="G185" s="118">
        <v>14.12</v>
      </c>
    </row>
    <row r="186" spans="1:7" ht="12.75">
      <c r="A186" s="14"/>
      <c r="B186" s="51" t="s">
        <v>236</v>
      </c>
      <c r="C186" s="12" t="s">
        <v>101</v>
      </c>
      <c r="D186" s="52"/>
      <c r="E186" s="52"/>
      <c r="F186" s="12"/>
      <c r="G186" s="118">
        <v>16.73</v>
      </c>
    </row>
    <row r="187" spans="1:7" ht="12.75">
      <c r="A187" s="14"/>
      <c r="B187" s="45" t="s">
        <v>232</v>
      </c>
      <c r="C187" s="12"/>
      <c r="D187" s="52"/>
      <c r="E187" s="52"/>
      <c r="F187" s="12"/>
      <c r="G187" s="118"/>
    </row>
    <row r="188" spans="1:7" ht="12.75">
      <c r="A188" s="14"/>
      <c r="B188" s="51" t="s">
        <v>233</v>
      </c>
      <c r="C188" s="12" t="s">
        <v>101</v>
      </c>
      <c r="D188" s="52"/>
      <c r="E188" s="52"/>
      <c r="F188" s="12"/>
      <c r="G188" s="118">
        <v>15.52</v>
      </c>
    </row>
    <row r="189" spans="1:7" ht="12.75">
      <c r="A189" s="14"/>
      <c r="B189" s="51" t="s">
        <v>236</v>
      </c>
      <c r="C189" s="12" t="s">
        <v>101</v>
      </c>
      <c r="D189" s="52"/>
      <c r="E189" s="52"/>
      <c r="F189" s="12"/>
      <c r="G189" s="118">
        <v>18.51</v>
      </c>
    </row>
    <row r="190" spans="1:7" ht="12.75">
      <c r="A190" s="29"/>
      <c r="B190" s="29"/>
      <c r="C190" s="1"/>
      <c r="D190" s="28"/>
      <c r="E190" s="28"/>
      <c r="F190" s="1"/>
      <c r="G190" s="119"/>
    </row>
    <row r="191" spans="1:7" ht="12.75">
      <c r="A191" s="29"/>
      <c r="B191" s="29"/>
      <c r="C191" s="1"/>
      <c r="D191" s="28"/>
      <c r="E191" s="28"/>
      <c r="F191" s="1"/>
      <c r="G191" s="119"/>
    </row>
    <row r="193" ht="12.75">
      <c r="B193" s="29" t="s">
        <v>206</v>
      </c>
    </row>
  </sheetData>
  <sheetProtection/>
  <mergeCells count="3">
    <mergeCell ref="A2:G2"/>
    <mergeCell ref="A3:G3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97"/>
  <sheetViews>
    <sheetView zoomScalePageLayoutView="0" workbookViewId="0" topLeftCell="A178">
      <selection activeCell="G192" sqref="G192"/>
    </sheetView>
  </sheetViews>
  <sheetFormatPr defaultColWidth="9.140625" defaultRowHeight="12.75"/>
  <cols>
    <col min="1" max="1" width="4.00390625" style="19" customWidth="1"/>
    <col min="2" max="2" width="36.28125" style="29" customWidth="1"/>
    <col min="3" max="3" width="8.7109375" style="1" customWidth="1"/>
    <col min="4" max="4" width="8.421875" style="28" customWidth="1"/>
    <col min="5" max="5" width="8.7109375" style="1" customWidth="1"/>
    <col min="6" max="6" width="8.421875" style="2" customWidth="1"/>
    <col min="7" max="7" width="11.8515625" style="29" customWidth="1"/>
    <col min="8" max="16384" width="9.140625" style="29" customWidth="1"/>
  </cols>
  <sheetData>
    <row r="1" spans="1:7" ht="12">
      <c r="A1" s="59"/>
      <c r="B1" s="59"/>
      <c r="E1" s="28"/>
      <c r="F1" s="1"/>
      <c r="G1" s="63" t="s">
        <v>0</v>
      </c>
    </row>
    <row r="2" spans="1:7" ht="12">
      <c r="A2" s="170" t="s">
        <v>107</v>
      </c>
      <c r="B2" s="171"/>
      <c r="C2" s="171"/>
      <c r="D2" s="171"/>
      <c r="E2" s="171"/>
      <c r="F2" s="171"/>
      <c r="G2" s="171"/>
    </row>
    <row r="3" spans="1:7" ht="12">
      <c r="A3" s="170" t="s">
        <v>108</v>
      </c>
      <c r="B3" s="171"/>
      <c r="C3" s="171"/>
      <c r="D3" s="171"/>
      <c r="E3" s="171"/>
      <c r="F3" s="171"/>
      <c r="G3" s="171"/>
    </row>
    <row r="4" spans="1:7" ht="12">
      <c r="A4" s="59"/>
      <c r="B4" s="30" t="s">
        <v>211</v>
      </c>
      <c r="E4" s="28"/>
      <c r="F4" s="1"/>
      <c r="G4" s="2"/>
    </row>
    <row r="5" spans="1:7" ht="12">
      <c r="A5" s="59"/>
      <c r="B5" s="31" t="s">
        <v>109</v>
      </c>
      <c r="C5" s="69">
        <v>19373.5</v>
      </c>
      <c r="D5" s="32"/>
      <c r="E5" s="32"/>
      <c r="F5" s="33"/>
      <c r="G5" s="2"/>
    </row>
    <row r="6" spans="1:7" ht="12">
      <c r="A6" s="59"/>
      <c r="B6" s="2"/>
      <c r="E6" s="28"/>
      <c r="F6" s="1"/>
      <c r="G6" s="2"/>
    </row>
    <row r="7" spans="1:7" ht="24">
      <c r="A7" s="10" t="s">
        <v>1</v>
      </c>
      <c r="B7" s="7" t="s">
        <v>2</v>
      </c>
      <c r="C7" s="10" t="s">
        <v>3</v>
      </c>
      <c r="D7" s="34" t="s">
        <v>4</v>
      </c>
      <c r="E7" s="64" t="s">
        <v>212</v>
      </c>
      <c r="F7" s="35" t="s">
        <v>5</v>
      </c>
      <c r="G7" s="3" t="s">
        <v>6</v>
      </c>
    </row>
    <row r="8" spans="1:7" ht="13.5" customHeight="1">
      <c r="A8" s="4">
        <v>1</v>
      </c>
      <c r="B8" s="4">
        <v>2</v>
      </c>
      <c r="C8" s="12">
        <v>3</v>
      </c>
      <c r="D8" s="36">
        <v>4</v>
      </c>
      <c r="E8" s="12">
        <v>5</v>
      </c>
      <c r="F8" s="4">
        <v>6</v>
      </c>
      <c r="G8" s="4">
        <v>7</v>
      </c>
    </row>
    <row r="9" spans="1:7" ht="12">
      <c r="A9" s="21" t="s">
        <v>7</v>
      </c>
      <c r="B9" s="172" t="s">
        <v>8</v>
      </c>
      <c r="C9" s="173"/>
      <c r="D9" s="173"/>
      <c r="E9" s="173"/>
      <c r="F9" s="173"/>
      <c r="G9" s="4"/>
    </row>
    <row r="10" spans="1:7" ht="12" customHeight="1">
      <c r="A10" s="65" t="s">
        <v>9</v>
      </c>
      <c r="B10" s="13" t="s">
        <v>10</v>
      </c>
      <c r="C10" s="12"/>
      <c r="D10" s="6"/>
      <c r="E10" s="6"/>
      <c r="F10" s="46"/>
      <c r="G10" s="66"/>
    </row>
    <row r="11" spans="1:7" ht="24">
      <c r="A11" s="37">
        <v>1</v>
      </c>
      <c r="B11" s="67" t="s">
        <v>110</v>
      </c>
      <c r="C11" s="12" t="s">
        <v>111</v>
      </c>
      <c r="D11" s="68">
        <v>2575.1</v>
      </c>
      <c r="E11" s="68">
        <v>288</v>
      </c>
      <c r="F11" s="70">
        <v>0.29</v>
      </c>
      <c r="G11" s="6">
        <f>D11*E11*F11</f>
        <v>215072.35199999996</v>
      </c>
    </row>
    <row r="12" spans="1:7" ht="12">
      <c r="A12" s="37">
        <v>2</v>
      </c>
      <c r="B12" s="67" t="s">
        <v>220</v>
      </c>
      <c r="C12" s="12" t="s">
        <v>111</v>
      </c>
      <c r="D12" s="68">
        <v>2575.1</v>
      </c>
      <c r="E12" s="68">
        <v>24</v>
      </c>
      <c r="F12" s="70">
        <v>1.15</v>
      </c>
      <c r="G12" s="6">
        <f aca="true" t="shared" si="0" ref="G12:G21">D12*E12*F12</f>
        <v>71072.76</v>
      </c>
    </row>
    <row r="13" spans="1:7" ht="12">
      <c r="A13" s="37">
        <v>3</v>
      </c>
      <c r="B13" s="67" t="s">
        <v>113</v>
      </c>
      <c r="C13" s="12" t="s">
        <v>111</v>
      </c>
      <c r="D13" s="68">
        <v>322</v>
      </c>
      <c r="E13" s="68">
        <v>2</v>
      </c>
      <c r="F13" s="70">
        <v>14.36</v>
      </c>
      <c r="G13" s="6">
        <f t="shared" si="0"/>
        <v>9247.84</v>
      </c>
    </row>
    <row r="14" spans="1:7" ht="12">
      <c r="A14" s="37">
        <v>4</v>
      </c>
      <c r="B14" s="67" t="s">
        <v>214</v>
      </c>
      <c r="C14" s="12" t="s">
        <v>111</v>
      </c>
      <c r="D14" s="68">
        <v>257.5</v>
      </c>
      <c r="E14" s="68">
        <v>24</v>
      </c>
      <c r="F14" s="70">
        <v>0.93</v>
      </c>
      <c r="G14" s="6">
        <f t="shared" si="0"/>
        <v>5747.400000000001</v>
      </c>
    </row>
    <row r="15" spans="1:7" ht="12.75" customHeight="1">
      <c r="A15" s="37">
        <v>5</v>
      </c>
      <c r="B15" s="67" t="s">
        <v>115</v>
      </c>
      <c r="C15" s="12" t="s">
        <v>111</v>
      </c>
      <c r="D15" s="68">
        <v>231</v>
      </c>
      <c r="E15" s="68">
        <v>288</v>
      </c>
      <c r="F15" s="70">
        <v>0.29</v>
      </c>
      <c r="G15" s="6">
        <f t="shared" si="0"/>
        <v>19293.12</v>
      </c>
    </row>
    <row r="16" spans="1:7" ht="12">
      <c r="A16" s="37">
        <v>6</v>
      </c>
      <c r="B16" s="67" t="s">
        <v>116</v>
      </c>
      <c r="C16" s="12" t="s">
        <v>111</v>
      </c>
      <c r="D16" s="68">
        <v>231</v>
      </c>
      <c r="E16" s="68">
        <v>14</v>
      </c>
      <c r="F16" s="70">
        <v>1.15</v>
      </c>
      <c r="G16" s="6">
        <f t="shared" si="0"/>
        <v>3719.1</v>
      </c>
    </row>
    <row r="17" spans="1:7" ht="12.75" customHeight="1">
      <c r="A17" s="37">
        <v>7</v>
      </c>
      <c r="B17" s="67" t="s">
        <v>117</v>
      </c>
      <c r="C17" s="12" t="s">
        <v>111</v>
      </c>
      <c r="D17" s="68">
        <v>3665</v>
      </c>
      <c r="E17" s="68">
        <v>2</v>
      </c>
      <c r="F17" s="70">
        <v>1.6</v>
      </c>
      <c r="G17" s="6">
        <f t="shared" si="0"/>
        <v>11728</v>
      </c>
    </row>
    <row r="18" spans="1:7" ht="12">
      <c r="A18" s="37">
        <v>8</v>
      </c>
      <c r="B18" s="67" t="s">
        <v>118</v>
      </c>
      <c r="C18" s="12" t="s">
        <v>111</v>
      </c>
      <c r="D18" s="68">
        <v>102</v>
      </c>
      <c r="E18" s="68">
        <v>2</v>
      </c>
      <c r="F18" s="70">
        <v>2.27</v>
      </c>
      <c r="G18" s="6">
        <f t="shared" si="0"/>
        <v>463.08</v>
      </c>
    </row>
    <row r="19" spans="1:7" ht="12.75" customHeight="1">
      <c r="A19" s="37">
        <v>9</v>
      </c>
      <c r="B19" s="67" t="s">
        <v>119</v>
      </c>
      <c r="C19" s="12" t="s">
        <v>111</v>
      </c>
      <c r="D19" s="68">
        <v>448</v>
      </c>
      <c r="E19" s="68">
        <v>12</v>
      </c>
      <c r="F19" s="70">
        <v>1.86</v>
      </c>
      <c r="G19" s="6">
        <f t="shared" si="0"/>
        <v>9999.36</v>
      </c>
    </row>
    <row r="20" spans="1:7" ht="12">
      <c r="A20" s="37">
        <v>10</v>
      </c>
      <c r="B20" s="67" t="s">
        <v>120</v>
      </c>
      <c r="C20" s="12" t="s">
        <v>111</v>
      </c>
      <c r="D20" s="68">
        <v>263</v>
      </c>
      <c r="E20" s="68">
        <v>2</v>
      </c>
      <c r="F20" s="70">
        <v>2.77</v>
      </c>
      <c r="G20" s="6">
        <f t="shared" si="0"/>
        <v>1457.02</v>
      </c>
    </row>
    <row r="21" spans="1:7" ht="12" customHeight="1">
      <c r="A21" s="37">
        <v>11</v>
      </c>
      <c r="B21" s="67" t="s">
        <v>121</v>
      </c>
      <c r="C21" s="12" t="s">
        <v>111</v>
      </c>
      <c r="D21" s="68">
        <v>128.2</v>
      </c>
      <c r="E21" s="68">
        <v>12</v>
      </c>
      <c r="F21" s="70">
        <v>1.2</v>
      </c>
      <c r="G21" s="6">
        <f t="shared" si="0"/>
        <v>1846.0799999999997</v>
      </c>
    </row>
    <row r="22" spans="1:7" ht="12">
      <c r="A22" s="37"/>
      <c r="B22" s="126" t="s">
        <v>205</v>
      </c>
      <c r="C22" s="12"/>
      <c r="D22" s="6"/>
      <c r="E22" s="6"/>
      <c r="F22" s="46"/>
      <c r="G22" s="66">
        <f>SUM(G11:G21)</f>
        <v>349646.112</v>
      </c>
    </row>
    <row r="23" spans="1:7" ht="12">
      <c r="A23" s="37"/>
      <c r="B23" s="71" t="s">
        <v>203</v>
      </c>
      <c r="C23" s="12"/>
      <c r="D23" s="6"/>
      <c r="E23" s="6"/>
      <c r="F23" s="46"/>
      <c r="G23" s="66">
        <f>G22*1.18</f>
        <v>412582.41216</v>
      </c>
    </row>
    <row r="24" spans="1:7" ht="12">
      <c r="A24" s="39"/>
      <c r="B24" s="71" t="s">
        <v>202</v>
      </c>
      <c r="C24" s="12" t="s">
        <v>11</v>
      </c>
      <c r="D24" s="6"/>
      <c r="E24" s="6"/>
      <c r="F24" s="46"/>
      <c r="G24" s="66">
        <f>G23/C5/12</f>
        <v>1.7746854042893645</v>
      </c>
    </row>
    <row r="25" spans="1:7" ht="12" customHeight="1">
      <c r="A25" s="72" t="s">
        <v>12</v>
      </c>
      <c r="B25" s="13" t="s">
        <v>13</v>
      </c>
      <c r="C25" s="12"/>
      <c r="D25" s="6"/>
      <c r="E25" s="6"/>
      <c r="F25" s="46"/>
      <c r="G25" s="66"/>
    </row>
    <row r="26" spans="1:7" ht="24" customHeight="1">
      <c r="A26" s="39">
        <v>1</v>
      </c>
      <c r="B26" s="67" t="s">
        <v>191</v>
      </c>
      <c r="C26" s="12" t="s">
        <v>56</v>
      </c>
      <c r="D26" s="68">
        <v>14</v>
      </c>
      <c r="E26" s="68">
        <v>288</v>
      </c>
      <c r="F26" s="70">
        <v>28.24</v>
      </c>
      <c r="G26" s="6">
        <f>D26*E26*F26</f>
        <v>113863.68</v>
      </c>
    </row>
    <row r="27" spans="1:7" ht="23.25" customHeight="1">
      <c r="A27" s="39">
        <v>2</v>
      </c>
      <c r="B27" s="67" t="s">
        <v>192</v>
      </c>
      <c r="C27" s="12" t="s">
        <v>56</v>
      </c>
      <c r="D27" s="68">
        <v>66</v>
      </c>
      <c r="E27" s="68">
        <v>144</v>
      </c>
      <c r="F27" s="70">
        <v>2.93</v>
      </c>
      <c r="G27" s="6">
        <f>D27*E27*F27</f>
        <v>27846.72</v>
      </c>
    </row>
    <row r="28" spans="1:7" ht="12.75" customHeight="1">
      <c r="A28" s="39">
        <v>3</v>
      </c>
      <c r="B28" s="67" t="s">
        <v>193</v>
      </c>
      <c r="C28" s="12" t="s">
        <v>63</v>
      </c>
      <c r="D28" s="68">
        <v>119</v>
      </c>
      <c r="E28" s="68">
        <v>6</v>
      </c>
      <c r="F28" s="70">
        <v>2.27</v>
      </c>
      <c r="G28" s="6">
        <f>D28*E28*F28</f>
        <v>1620.78</v>
      </c>
    </row>
    <row r="29" spans="1:7" ht="12" customHeight="1">
      <c r="A29" s="39">
        <v>4</v>
      </c>
      <c r="B29" s="67" t="s">
        <v>218</v>
      </c>
      <c r="C29" s="12" t="s">
        <v>30</v>
      </c>
      <c r="D29" s="68">
        <v>54</v>
      </c>
      <c r="E29" s="68">
        <v>24</v>
      </c>
      <c r="F29" s="70">
        <v>6.54</v>
      </c>
      <c r="G29" s="6">
        <f>D29*E29*F29</f>
        <v>8475.84</v>
      </c>
    </row>
    <row r="30" spans="1:7" ht="12">
      <c r="A30" s="39"/>
      <c r="B30" s="71" t="s">
        <v>205</v>
      </c>
      <c r="C30" s="12"/>
      <c r="D30" s="6"/>
      <c r="E30" s="6"/>
      <c r="F30" s="46"/>
      <c r="G30" s="66">
        <f>G26+G27+G28+G29</f>
        <v>151807.02</v>
      </c>
    </row>
    <row r="31" spans="1:7" ht="12">
      <c r="A31" s="39"/>
      <c r="B31" s="71" t="s">
        <v>201</v>
      </c>
      <c r="C31" s="12"/>
      <c r="D31" s="6"/>
      <c r="E31" s="6"/>
      <c r="F31" s="46"/>
      <c r="G31" s="66">
        <f>G30*1.18</f>
        <v>179132.28359999997</v>
      </c>
    </row>
    <row r="32" spans="1:7" ht="12">
      <c r="A32" s="39"/>
      <c r="B32" s="71" t="s">
        <v>202</v>
      </c>
      <c r="C32" s="12" t="s">
        <v>11</v>
      </c>
      <c r="D32" s="12"/>
      <c r="E32" s="6"/>
      <c r="F32" s="46"/>
      <c r="G32" s="66">
        <f>G31/C5/12</f>
        <v>0.7705210880842386</v>
      </c>
    </row>
    <row r="33" spans="1:7" ht="12">
      <c r="A33" s="72" t="s">
        <v>14</v>
      </c>
      <c r="B33" s="13" t="s">
        <v>15</v>
      </c>
      <c r="C33" s="12" t="s">
        <v>200</v>
      </c>
      <c r="D33" s="68">
        <v>6</v>
      </c>
      <c r="E33" s="6"/>
      <c r="F33" s="70">
        <v>4494.24</v>
      </c>
      <c r="G33" s="66">
        <f>F33*D33*12</f>
        <v>323585.27999999997</v>
      </c>
    </row>
    <row r="34" spans="1:7" ht="13.5" customHeight="1">
      <c r="A34" s="72"/>
      <c r="B34" s="13"/>
      <c r="C34" s="12" t="s">
        <v>11</v>
      </c>
      <c r="D34" s="122"/>
      <c r="E34" s="122"/>
      <c r="F34" s="52"/>
      <c r="G34" s="66">
        <f>G33/9780.3/12</f>
        <v>2.757117879819637</v>
      </c>
    </row>
    <row r="35" spans="1:7" ht="13.5" customHeight="1">
      <c r="A35" s="73" t="s">
        <v>16</v>
      </c>
      <c r="B35" s="40" t="s">
        <v>17</v>
      </c>
      <c r="C35" s="12" t="s">
        <v>11</v>
      </c>
      <c r="D35" s="68">
        <f>C5</f>
        <v>19373.5</v>
      </c>
      <c r="E35" s="6"/>
      <c r="F35" s="74">
        <v>1.09</v>
      </c>
      <c r="G35" s="66">
        <f>F35*D35*12</f>
        <v>253405.38</v>
      </c>
    </row>
    <row r="36" spans="1:7" ht="24" customHeight="1">
      <c r="A36" s="72" t="s">
        <v>18</v>
      </c>
      <c r="B36" s="40" t="s">
        <v>19</v>
      </c>
      <c r="C36" s="12" t="s">
        <v>11</v>
      </c>
      <c r="D36" s="68">
        <f>C5</f>
        <v>19373.5</v>
      </c>
      <c r="E36" s="6"/>
      <c r="F36" s="84">
        <v>0.12</v>
      </c>
      <c r="G36" s="66">
        <f>F36*D36*12</f>
        <v>27897.839999999997</v>
      </c>
    </row>
    <row r="37" spans="1:7" ht="24">
      <c r="A37" s="72" t="s">
        <v>20</v>
      </c>
      <c r="B37" s="40" t="s">
        <v>122</v>
      </c>
      <c r="C37" s="12"/>
      <c r="D37" s="6"/>
      <c r="E37" s="6"/>
      <c r="F37" s="46"/>
      <c r="G37" s="66"/>
    </row>
    <row r="38" spans="1:7" ht="12">
      <c r="A38" s="39">
        <v>1</v>
      </c>
      <c r="B38" s="75" t="s">
        <v>123</v>
      </c>
      <c r="C38" s="76" t="s">
        <v>81</v>
      </c>
      <c r="D38" s="68">
        <v>902</v>
      </c>
      <c r="E38" s="68">
        <v>1</v>
      </c>
      <c r="F38" s="139">
        <v>1.72</v>
      </c>
      <c r="G38" s="6">
        <f aca="true" t="shared" si="1" ref="G38:G60">D38*E38*F38</f>
        <v>1551.44</v>
      </c>
    </row>
    <row r="39" spans="1:7" ht="12">
      <c r="A39" s="39">
        <v>2</v>
      </c>
      <c r="B39" s="75" t="s">
        <v>124</v>
      </c>
      <c r="C39" s="77" t="s">
        <v>81</v>
      </c>
      <c r="D39" s="68">
        <v>902</v>
      </c>
      <c r="E39" s="68">
        <v>28</v>
      </c>
      <c r="F39" s="139">
        <v>0.14</v>
      </c>
      <c r="G39" s="6">
        <f t="shared" si="1"/>
        <v>3535.84</v>
      </c>
    </row>
    <row r="40" spans="1:7" ht="12">
      <c r="A40" s="39">
        <v>3</v>
      </c>
      <c r="B40" s="75" t="s">
        <v>125</v>
      </c>
      <c r="C40" s="77" t="s">
        <v>81</v>
      </c>
      <c r="D40" s="68">
        <v>902</v>
      </c>
      <c r="E40" s="68">
        <v>10</v>
      </c>
      <c r="F40" s="139">
        <v>0.69</v>
      </c>
      <c r="G40" s="6">
        <f t="shared" si="1"/>
        <v>6223.799999999999</v>
      </c>
    </row>
    <row r="41" spans="1:7" ht="12">
      <c r="A41" s="39">
        <v>4</v>
      </c>
      <c r="B41" s="75" t="s">
        <v>226</v>
      </c>
      <c r="C41" s="77" t="s">
        <v>81</v>
      </c>
      <c r="D41" s="68">
        <v>1093</v>
      </c>
      <c r="E41" s="68">
        <v>12</v>
      </c>
      <c r="F41" s="139">
        <v>0.69</v>
      </c>
      <c r="G41" s="6">
        <f>D41*E41*F41</f>
        <v>9050.039999999999</v>
      </c>
    </row>
    <row r="42" spans="1:7" ht="12">
      <c r="A42" s="39">
        <v>5</v>
      </c>
      <c r="B42" s="75" t="s">
        <v>126</v>
      </c>
      <c r="C42" s="77" t="s">
        <v>127</v>
      </c>
      <c r="D42" s="68">
        <v>12</v>
      </c>
      <c r="E42" s="68">
        <v>245</v>
      </c>
      <c r="F42" s="139">
        <v>3.28</v>
      </c>
      <c r="G42" s="6">
        <f t="shared" si="1"/>
        <v>9643.199999999999</v>
      </c>
    </row>
    <row r="43" spans="1:7" ht="12">
      <c r="A43" s="39">
        <v>6</v>
      </c>
      <c r="B43" s="75" t="s">
        <v>128</v>
      </c>
      <c r="C43" s="77" t="s">
        <v>81</v>
      </c>
      <c r="D43" s="68">
        <v>2828</v>
      </c>
      <c r="E43" s="68">
        <v>1</v>
      </c>
      <c r="F43" s="139">
        <v>1.2</v>
      </c>
      <c r="G43" s="6">
        <f t="shared" si="1"/>
        <v>3393.6</v>
      </c>
    </row>
    <row r="44" spans="1:7" ht="12">
      <c r="A44" s="39">
        <v>7</v>
      </c>
      <c r="B44" s="75" t="s">
        <v>129</v>
      </c>
      <c r="C44" s="77" t="s">
        <v>81</v>
      </c>
      <c r="D44" s="68">
        <v>2828</v>
      </c>
      <c r="E44" s="68">
        <v>122</v>
      </c>
      <c r="F44" s="139">
        <v>0.06</v>
      </c>
      <c r="G44" s="6">
        <f t="shared" si="1"/>
        <v>20700.96</v>
      </c>
    </row>
    <row r="45" spans="1:7" ht="13.5" customHeight="1">
      <c r="A45" s="39">
        <v>8</v>
      </c>
      <c r="B45" s="75" t="s">
        <v>130</v>
      </c>
      <c r="C45" s="77" t="s">
        <v>131</v>
      </c>
      <c r="D45" s="68">
        <v>1</v>
      </c>
      <c r="E45" s="68">
        <v>3</v>
      </c>
      <c r="F45" s="139">
        <v>11.29</v>
      </c>
      <c r="G45" s="6">
        <f t="shared" si="1"/>
        <v>33.87</v>
      </c>
    </row>
    <row r="46" spans="1:7" ht="12" customHeight="1">
      <c r="A46" s="39">
        <v>9</v>
      </c>
      <c r="B46" s="75" t="s">
        <v>132</v>
      </c>
      <c r="C46" s="77" t="s">
        <v>127</v>
      </c>
      <c r="D46" s="68">
        <v>31</v>
      </c>
      <c r="E46" s="68">
        <v>1</v>
      </c>
      <c r="F46" s="139">
        <v>2.37</v>
      </c>
      <c r="G46" s="6">
        <f t="shared" si="1"/>
        <v>73.47</v>
      </c>
    </row>
    <row r="47" spans="1:7" ht="13.5" customHeight="1">
      <c r="A47" s="39">
        <v>10</v>
      </c>
      <c r="B47" s="75" t="s">
        <v>133</v>
      </c>
      <c r="C47" s="77" t="s">
        <v>81</v>
      </c>
      <c r="D47" s="68">
        <v>1157</v>
      </c>
      <c r="E47" s="68">
        <v>122</v>
      </c>
      <c r="F47" s="139">
        <v>0.14</v>
      </c>
      <c r="G47" s="6">
        <f t="shared" si="1"/>
        <v>19761.56</v>
      </c>
    </row>
    <row r="48" spans="1:7" ht="12">
      <c r="A48" s="39">
        <v>11</v>
      </c>
      <c r="B48" s="75" t="s">
        <v>134</v>
      </c>
      <c r="C48" s="77" t="s">
        <v>81</v>
      </c>
      <c r="D48" s="68">
        <v>124</v>
      </c>
      <c r="E48" s="68">
        <v>28</v>
      </c>
      <c r="F48" s="139">
        <v>0.14</v>
      </c>
      <c r="G48" s="6">
        <f t="shared" si="1"/>
        <v>486.08000000000004</v>
      </c>
    </row>
    <row r="49" spans="1:7" ht="12">
      <c r="A49" s="39">
        <v>12</v>
      </c>
      <c r="B49" s="75" t="s">
        <v>135</v>
      </c>
      <c r="C49" s="77" t="s">
        <v>81</v>
      </c>
      <c r="D49" s="68">
        <v>1093</v>
      </c>
      <c r="E49" s="68">
        <v>25</v>
      </c>
      <c r="F49" s="139">
        <v>0.69</v>
      </c>
      <c r="G49" s="6">
        <f t="shared" si="1"/>
        <v>18854.25</v>
      </c>
    </row>
    <row r="50" spans="1:7" ht="12.75" customHeight="1">
      <c r="A50" s="39">
        <v>13</v>
      </c>
      <c r="B50" s="75" t="s">
        <v>136</v>
      </c>
      <c r="C50" s="77" t="s">
        <v>131</v>
      </c>
      <c r="D50" s="68">
        <v>4.5</v>
      </c>
      <c r="E50" s="68">
        <v>36</v>
      </c>
      <c r="F50" s="96">
        <v>11.29</v>
      </c>
      <c r="G50" s="6">
        <f t="shared" si="1"/>
        <v>1828.9799999999998</v>
      </c>
    </row>
    <row r="51" spans="1:7" ht="14.25" customHeight="1">
      <c r="A51" s="39">
        <v>14</v>
      </c>
      <c r="B51" s="75" t="s">
        <v>137</v>
      </c>
      <c r="C51" s="77" t="s">
        <v>81</v>
      </c>
      <c r="D51" s="68">
        <v>1093</v>
      </c>
      <c r="E51" s="68">
        <v>36</v>
      </c>
      <c r="F51" s="139">
        <v>0.15</v>
      </c>
      <c r="G51" s="6">
        <f t="shared" si="1"/>
        <v>5902.2</v>
      </c>
    </row>
    <row r="52" spans="1:7" ht="14.25" customHeight="1">
      <c r="A52" s="39">
        <v>15</v>
      </c>
      <c r="B52" s="75" t="s">
        <v>138</v>
      </c>
      <c r="C52" s="77" t="s">
        <v>81</v>
      </c>
      <c r="D52" s="68">
        <v>121</v>
      </c>
      <c r="E52" s="68">
        <v>5</v>
      </c>
      <c r="F52" s="139">
        <v>2.02</v>
      </c>
      <c r="G52" s="6">
        <f t="shared" si="1"/>
        <v>1222.1</v>
      </c>
    </row>
    <row r="53" spans="1:7" ht="14.25" customHeight="1">
      <c r="A53" s="39">
        <v>16</v>
      </c>
      <c r="B53" s="75" t="s">
        <v>139</v>
      </c>
      <c r="C53" s="77" t="s">
        <v>81</v>
      </c>
      <c r="D53" s="68">
        <v>80</v>
      </c>
      <c r="E53" s="68">
        <v>2</v>
      </c>
      <c r="F53" s="139">
        <v>4.8</v>
      </c>
      <c r="G53" s="6">
        <f t="shared" si="1"/>
        <v>768</v>
      </c>
    </row>
    <row r="54" spans="1:7" ht="14.25" customHeight="1">
      <c r="A54" s="39">
        <v>17</v>
      </c>
      <c r="B54" s="75" t="s">
        <v>140</v>
      </c>
      <c r="C54" s="77" t="s">
        <v>81</v>
      </c>
      <c r="D54" s="68">
        <v>5682</v>
      </c>
      <c r="E54" s="68">
        <v>72</v>
      </c>
      <c r="F54" s="96">
        <v>0.06</v>
      </c>
      <c r="G54" s="6">
        <f t="shared" si="1"/>
        <v>24546.239999999998</v>
      </c>
    </row>
    <row r="55" spans="1:7" ht="14.25" customHeight="1">
      <c r="A55" s="39">
        <v>18</v>
      </c>
      <c r="B55" s="78" t="s">
        <v>141</v>
      </c>
      <c r="C55" s="79" t="s">
        <v>131</v>
      </c>
      <c r="D55" s="80">
        <v>4.5</v>
      </c>
      <c r="E55" s="80">
        <v>1</v>
      </c>
      <c r="F55" s="141">
        <v>11.29</v>
      </c>
      <c r="G55" s="6">
        <f t="shared" si="1"/>
        <v>50.80499999999999</v>
      </c>
    </row>
    <row r="56" spans="1:7" ht="14.25" customHeight="1">
      <c r="A56" s="39">
        <v>19</v>
      </c>
      <c r="B56" s="81" t="s">
        <v>142</v>
      </c>
      <c r="C56" s="22" t="s">
        <v>143</v>
      </c>
      <c r="D56" s="133">
        <v>62.38</v>
      </c>
      <c r="E56" s="68">
        <v>3</v>
      </c>
      <c r="F56" s="138">
        <v>27.3</v>
      </c>
      <c r="G56" s="6">
        <f t="shared" si="1"/>
        <v>5108.9220000000005</v>
      </c>
    </row>
    <row r="57" spans="1:7" ht="14.25" customHeight="1">
      <c r="A57" s="39">
        <v>20</v>
      </c>
      <c r="B57" s="81" t="s">
        <v>195</v>
      </c>
      <c r="C57" s="22" t="s">
        <v>33</v>
      </c>
      <c r="D57" s="133">
        <v>0.43</v>
      </c>
      <c r="E57" s="68">
        <v>9</v>
      </c>
      <c r="F57" s="114">
        <v>666.64</v>
      </c>
      <c r="G57" s="6">
        <f t="shared" si="1"/>
        <v>2579.8968</v>
      </c>
    </row>
    <row r="58" spans="1:7" ht="14.25" customHeight="1">
      <c r="A58" s="39">
        <v>21</v>
      </c>
      <c r="B58" s="81" t="s">
        <v>144</v>
      </c>
      <c r="C58" s="22" t="s">
        <v>33</v>
      </c>
      <c r="D58" s="133">
        <v>0.43</v>
      </c>
      <c r="E58" s="68">
        <v>25</v>
      </c>
      <c r="F58" s="114">
        <v>506.11</v>
      </c>
      <c r="G58" s="6">
        <f t="shared" si="1"/>
        <v>5440.6825</v>
      </c>
    </row>
    <row r="59" spans="1:7" ht="14.25" customHeight="1">
      <c r="A59" s="39">
        <v>22</v>
      </c>
      <c r="B59" s="81" t="s">
        <v>145</v>
      </c>
      <c r="C59" s="22" t="s">
        <v>33</v>
      </c>
      <c r="D59" s="134">
        <v>0.43</v>
      </c>
      <c r="E59" s="80">
        <v>20</v>
      </c>
      <c r="F59" s="114">
        <v>789.32</v>
      </c>
      <c r="G59" s="6">
        <f t="shared" si="1"/>
        <v>6788.152</v>
      </c>
    </row>
    <row r="60" spans="1:7" ht="12.75" customHeight="1">
      <c r="A60" s="39">
        <v>23</v>
      </c>
      <c r="B60" s="17" t="s">
        <v>146</v>
      </c>
      <c r="C60" s="22" t="s">
        <v>67</v>
      </c>
      <c r="D60" s="68">
        <v>4</v>
      </c>
      <c r="E60" s="68">
        <v>1</v>
      </c>
      <c r="F60" s="138">
        <v>208.49</v>
      </c>
      <c r="G60" s="6">
        <f t="shared" si="1"/>
        <v>833.96</v>
      </c>
    </row>
    <row r="61" spans="1:7" ht="14.25" customHeight="1">
      <c r="A61" s="39"/>
      <c r="B61" s="71" t="s">
        <v>205</v>
      </c>
      <c r="C61" s="22" t="s">
        <v>104</v>
      </c>
      <c r="D61" s="6"/>
      <c r="E61" s="6"/>
      <c r="F61" s="82"/>
      <c r="G61" s="66">
        <f>SUM(G38:G60)</f>
        <v>148378.04829999997</v>
      </c>
    </row>
    <row r="62" spans="1:7" ht="14.25" customHeight="1">
      <c r="A62" s="39"/>
      <c r="B62" s="71" t="s">
        <v>201</v>
      </c>
      <c r="C62" s="22"/>
      <c r="D62" s="6"/>
      <c r="E62" s="6"/>
      <c r="F62" s="82"/>
      <c r="G62" s="66">
        <f>G61*1.18</f>
        <v>175086.09699399996</v>
      </c>
    </row>
    <row r="63" spans="1:7" ht="14.25" customHeight="1">
      <c r="A63" s="41"/>
      <c r="B63" s="71" t="s">
        <v>202</v>
      </c>
      <c r="C63" s="12" t="s">
        <v>11</v>
      </c>
      <c r="D63" s="6"/>
      <c r="E63" s="6"/>
      <c r="F63" s="82"/>
      <c r="G63" s="66">
        <f>G62/C5/12</f>
        <v>0.7531167875104307</v>
      </c>
    </row>
    <row r="64" spans="1:7" ht="13.5" customHeight="1">
      <c r="A64" s="73" t="s">
        <v>21</v>
      </c>
      <c r="B64" s="40" t="s">
        <v>22</v>
      </c>
      <c r="C64" s="12" t="s">
        <v>147</v>
      </c>
      <c r="D64" s="83">
        <v>4071</v>
      </c>
      <c r="E64" s="6"/>
      <c r="F64" s="84">
        <v>0.68</v>
      </c>
      <c r="G64" s="66">
        <f>F64*D64*12</f>
        <v>33219.36</v>
      </c>
    </row>
    <row r="65" spans="1:7" ht="14.25" customHeight="1">
      <c r="A65" s="21"/>
      <c r="B65" s="44"/>
      <c r="C65" s="12" t="s">
        <v>11</v>
      </c>
      <c r="D65" s="6"/>
      <c r="E65" s="6"/>
      <c r="F65" s="12"/>
      <c r="G65" s="27">
        <f>G64/C5/12</f>
        <v>0.14289003019588614</v>
      </c>
    </row>
    <row r="66" spans="1:7" ht="14.25" customHeight="1">
      <c r="A66" s="21" t="s">
        <v>148</v>
      </c>
      <c r="B66" s="56" t="s">
        <v>27</v>
      </c>
      <c r="C66" s="46"/>
      <c r="D66" s="47" t="s">
        <v>149</v>
      </c>
      <c r="E66" s="47"/>
      <c r="F66" s="12"/>
      <c r="G66" s="4"/>
    </row>
    <row r="67" spans="1:7" ht="14.25" customHeight="1">
      <c r="A67" s="21" t="s">
        <v>150</v>
      </c>
      <c r="B67" s="60" t="s">
        <v>28</v>
      </c>
      <c r="C67" s="48"/>
      <c r="D67" s="47"/>
      <c r="E67" s="47"/>
      <c r="F67" s="12"/>
      <c r="G67" s="4"/>
    </row>
    <row r="68" spans="1:7" ht="14.25" customHeight="1">
      <c r="A68" s="85">
        <v>1</v>
      </c>
      <c r="B68" s="86" t="s">
        <v>29</v>
      </c>
      <c r="C68" s="87" t="s">
        <v>30</v>
      </c>
      <c r="D68" s="88">
        <v>500</v>
      </c>
      <c r="E68" s="144"/>
      <c r="F68" s="89">
        <v>23.74</v>
      </c>
      <c r="G68" s="90">
        <f>D68*F68</f>
        <v>11870</v>
      </c>
    </row>
    <row r="69" spans="1:7" ht="14.25" customHeight="1">
      <c r="A69" s="85">
        <v>2</v>
      </c>
      <c r="B69" s="86" t="s">
        <v>106</v>
      </c>
      <c r="C69" s="87" t="s">
        <v>30</v>
      </c>
      <c r="D69" s="88">
        <v>28</v>
      </c>
      <c r="E69" s="144"/>
      <c r="F69" s="89">
        <v>62.95</v>
      </c>
      <c r="G69" s="90">
        <f aca="true" t="shared" si="2" ref="G69:G82">D69*F69</f>
        <v>1762.6000000000001</v>
      </c>
    </row>
    <row r="70" spans="1:7" ht="14.25" customHeight="1">
      <c r="A70" s="20">
        <v>3</v>
      </c>
      <c r="B70" s="51" t="s">
        <v>151</v>
      </c>
      <c r="C70" s="87" t="s">
        <v>152</v>
      </c>
      <c r="D70" s="88">
        <v>334</v>
      </c>
      <c r="E70" s="144"/>
      <c r="F70" s="89">
        <v>12.64</v>
      </c>
      <c r="G70" s="90">
        <f t="shared" si="2"/>
        <v>4221.76</v>
      </c>
    </row>
    <row r="71" spans="1:7" ht="14.25" customHeight="1">
      <c r="A71" s="85">
        <v>4</v>
      </c>
      <c r="B71" s="51" t="s">
        <v>31</v>
      </c>
      <c r="C71" s="87" t="s">
        <v>32</v>
      </c>
      <c r="D71" s="88">
        <v>334</v>
      </c>
      <c r="E71" s="145"/>
      <c r="F71" s="89">
        <v>12.64</v>
      </c>
      <c r="G71" s="90">
        <f t="shared" si="2"/>
        <v>4221.76</v>
      </c>
    </row>
    <row r="72" spans="1:7" ht="23.25" customHeight="1">
      <c r="A72" s="85">
        <v>5</v>
      </c>
      <c r="B72" s="86" t="s">
        <v>153</v>
      </c>
      <c r="C72" s="87" t="s">
        <v>33</v>
      </c>
      <c r="D72" s="135">
        <v>4.071</v>
      </c>
      <c r="E72" s="146"/>
      <c r="F72" s="89">
        <v>1264.03</v>
      </c>
      <c r="G72" s="90">
        <f t="shared" si="2"/>
        <v>5145.866129999999</v>
      </c>
    </row>
    <row r="73" spans="1:7" ht="12.75" customHeight="1">
      <c r="A73" s="20">
        <v>6</v>
      </c>
      <c r="B73" s="91" t="s">
        <v>34</v>
      </c>
      <c r="C73" s="87" t="s">
        <v>35</v>
      </c>
      <c r="D73" s="88">
        <v>0.94</v>
      </c>
      <c r="E73" s="147"/>
      <c r="F73" s="89">
        <v>1422.03</v>
      </c>
      <c r="G73" s="90">
        <f t="shared" si="2"/>
        <v>1336.7081999999998</v>
      </c>
    </row>
    <row r="74" spans="1:7" ht="14.25" customHeight="1">
      <c r="A74" s="85">
        <v>7</v>
      </c>
      <c r="B74" s="86" t="s">
        <v>154</v>
      </c>
      <c r="C74" s="87" t="s">
        <v>36</v>
      </c>
      <c r="D74" s="88">
        <v>3</v>
      </c>
      <c r="E74" s="144"/>
      <c r="F74" s="89">
        <v>15.33</v>
      </c>
      <c r="G74" s="90">
        <f t="shared" si="2"/>
        <v>45.99</v>
      </c>
    </row>
    <row r="75" spans="1:7" ht="14.25" customHeight="1">
      <c r="A75" s="85">
        <v>8</v>
      </c>
      <c r="B75" s="86" t="s">
        <v>155</v>
      </c>
      <c r="C75" s="87" t="s">
        <v>30</v>
      </c>
      <c r="D75" s="88"/>
      <c r="E75" s="144"/>
      <c r="F75" s="89">
        <v>126.01</v>
      </c>
      <c r="G75" s="90">
        <f t="shared" si="2"/>
        <v>0</v>
      </c>
    </row>
    <row r="76" spans="1:7" ht="14.25" customHeight="1">
      <c r="A76" s="85">
        <v>9</v>
      </c>
      <c r="B76" s="86" t="s">
        <v>156</v>
      </c>
      <c r="C76" s="87" t="s">
        <v>30</v>
      </c>
      <c r="D76" s="92"/>
      <c r="E76" s="144"/>
      <c r="F76" s="89">
        <v>25.81</v>
      </c>
      <c r="G76" s="90">
        <f t="shared" si="2"/>
        <v>0</v>
      </c>
    </row>
    <row r="77" spans="1:7" ht="14.25" customHeight="1">
      <c r="A77" s="85">
        <v>10</v>
      </c>
      <c r="B77" s="86" t="s">
        <v>157</v>
      </c>
      <c r="C77" s="87" t="s">
        <v>30</v>
      </c>
      <c r="D77" s="88">
        <v>6</v>
      </c>
      <c r="E77" s="144"/>
      <c r="F77" s="89">
        <v>79</v>
      </c>
      <c r="G77" s="90">
        <f t="shared" si="2"/>
        <v>474</v>
      </c>
    </row>
    <row r="78" spans="1:7" ht="14.25" customHeight="1">
      <c r="A78" s="85">
        <v>11</v>
      </c>
      <c r="B78" s="9" t="s">
        <v>37</v>
      </c>
      <c r="C78" s="87" t="s">
        <v>38</v>
      </c>
      <c r="D78" s="95">
        <v>4</v>
      </c>
      <c r="E78" s="144"/>
      <c r="F78" s="96">
        <v>342.87</v>
      </c>
      <c r="G78" s="90">
        <f>D78*F78</f>
        <v>1371.48</v>
      </c>
    </row>
    <row r="79" spans="1:7" ht="14.25" customHeight="1">
      <c r="A79" s="85">
        <v>12</v>
      </c>
      <c r="B79" s="86" t="s">
        <v>158</v>
      </c>
      <c r="C79" s="87" t="s">
        <v>63</v>
      </c>
      <c r="D79" s="88">
        <v>13.5</v>
      </c>
      <c r="E79" s="148"/>
      <c r="F79" s="89">
        <v>34.6</v>
      </c>
      <c r="G79" s="90">
        <f t="shared" si="2"/>
        <v>467.1</v>
      </c>
    </row>
    <row r="80" spans="1:7" ht="14.25" customHeight="1">
      <c r="A80" s="93">
        <v>13</v>
      </c>
      <c r="B80" s="86" t="s">
        <v>159</v>
      </c>
      <c r="C80" s="87" t="s">
        <v>30</v>
      </c>
      <c r="D80" s="88">
        <v>4</v>
      </c>
      <c r="E80" s="144"/>
      <c r="F80" s="89">
        <v>662.03</v>
      </c>
      <c r="G80" s="90">
        <f t="shared" si="2"/>
        <v>2648.12</v>
      </c>
    </row>
    <row r="81" spans="1:7" ht="14.25" customHeight="1">
      <c r="A81" s="85">
        <v>14</v>
      </c>
      <c r="B81" s="9" t="s">
        <v>160</v>
      </c>
      <c r="C81" s="87" t="s">
        <v>63</v>
      </c>
      <c r="D81" s="88">
        <v>94</v>
      </c>
      <c r="E81" s="149"/>
      <c r="F81" s="89">
        <v>3.79</v>
      </c>
      <c r="G81" s="90">
        <f t="shared" si="2"/>
        <v>356.26</v>
      </c>
    </row>
    <row r="82" spans="1:7" ht="14.25" customHeight="1">
      <c r="A82" s="85">
        <v>15</v>
      </c>
      <c r="B82" s="86" t="s">
        <v>161</v>
      </c>
      <c r="C82" s="87" t="s">
        <v>30</v>
      </c>
      <c r="D82" s="88">
        <v>28</v>
      </c>
      <c r="E82" s="149"/>
      <c r="F82" s="89">
        <v>20</v>
      </c>
      <c r="G82" s="90">
        <f t="shared" si="2"/>
        <v>560</v>
      </c>
    </row>
    <row r="83" spans="1:7" ht="14.25" customHeight="1">
      <c r="A83" s="51"/>
      <c r="B83" s="127" t="s">
        <v>205</v>
      </c>
      <c r="C83" s="87"/>
      <c r="D83" s="97"/>
      <c r="E83" s="97"/>
      <c r="F83" s="98"/>
      <c r="G83" s="99">
        <f>SUM(G68:G82)</f>
        <v>34481.64433</v>
      </c>
    </row>
    <row r="84" spans="1:7" ht="14.25" customHeight="1">
      <c r="A84" s="51"/>
      <c r="B84" s="127" t="s">
        <v>204</v>
      </c>
      <c r="C84" s="123"/>
      <c r="D84" s="124"/>
      <c r="E84" s="124"/>
      <c r="F84" s="125"/>
      <c r="G84" s="129">
        <f>G83*1.15</f>
        <v>39653.8909795</v>
      </c>
    </row>
    <row r="85" spans="1:7" ht="14.25" customHeight="1">
      <c r="A85" s="51"/>
      <c r="B85" s="127" t="s">
        <v>201</v>
      </c>
      <c r="C85" s="49"/>
      <c r="D85" s="49"/>
      <c r="E85" s="49"/>
      <c r="F85" s="50"/>
      <c r="G85" s="26">
        <f>G84*1.18</f>
        <v>46791.59135581</v>
      </c>
    </row>
    <row r="86" spans="1:7" ht="14.25" customHeight="1">
      <c r="A86" s="51"/>
      <c r="B86" s="126" t="s">
        <v>202</v>
      </c>
      <c r="C86" s="52" t="s">
        <v>11</v>
      </c>
      <c r="D86" s="100"/>
      <c r="E86" s="100"/>
      <c r="F86" s="100"/>
      <c r="G86" s="27">
        <f>G85/C5/12</f>
        <v>0.20126973854238175</v>
      </c>
    </row>
    <row r="87" spans="1:7" ht="12.75" customHeight="1">
      <c r="A87" s="21" t="s">
        <v>162</v>
      </c>
      <c r="B87" s="57" t="s">
        <v>40</v>
      </c>
      <c r="C87" s="7"/>
      <c r="D87" s="47" t="s">
        <v>149</v>
      </c>
      <c r="E87" s="4"/>
      <c r="F87" s="101"/>
      <c r="G87" s="4"/>
    </row>
    <row r="88" spans="1:7" ht="14.25" customHeight="1">
      <c r="A88" s="51">
        <v>1</v>
      </c>
      <c r="B88" s="102" t="s">
        <v>41</v>
      </c>
      <c r="C88" s="130" t="s">
        <v>42</v>
      </c>
      <c r="D88" s="103">
        <v>58.31</v>
      </c>
      <c r="E88" s="18"/>
      <c r="F88" s="103">
        <v>632.01</v>
      </c>
      <c r="G88" s="62">
        <f>D88*F88</f>
        <v>36852.5031</v>
      </c>
    </row>
    <row r="89" spans="1:7" ht="14.25" customHeight="1">
      <c r="A89" s="51">
        <v>2</v>
      </c>
      <c r="B89" s="102" t="s">
        <v>43</v>
      </c>
      <c r="C89" s="130" t="s">
        <v>44</v>
      </c>
      <c r="D89" s="103">
        <v>15</v>
      </c>
      <c r="E89" s="18"/>
      <c r="F89" s="103">
        <v>237.65</v>
      </c>
      <c r="G89" s="62">
        <f aca="true" t="shared" si="3" ref="G89:G106">D89*F89</f>
        <v>3564.75</v>
      </c>
    </row>
    <row r="90" spans="1:7" ht="14.25" customHeight="1">
      <c r="A90" s="51">
        <v>3</v>
      </c>
      <c r="B90" s="102" t="s">
        <v>45</v>
      </c>
      <c r="C90" s="130" t="s">
        <v>44</v>
      </c>
      <c r="D90" s="103">
        <v>6</v>
      </c>
      <c r="E90" s="18"/>
      <c r="F90" s="103">
        <v>264.4</v>
      </c>
      <c r="G90" s="62">
        <f t="shared" si="3"/>
        <v>1586.3999999999999</v>
      </c>
    </row>
    <row r="91" spans="1:7" ht="12.75" customHeight="1">
      <c r="A91" s="51">
        <v>4</v>
      </c>
      <c r="B91" s="102" t="s">
        <v>217</v>
      </c>
      <c r="C91" s="130" t="s">
        <v>46</v>
      </c>
      <c r="D91" s="103">
        <v>60</v>
      </c>
      <c r="E91" s="18"/>
      <c r="F91" s="103">
        <v>23.9</v>
      </c>
      <c r="G91" s="62">
        <f t="shared" si="3"/>
        <v>1434</v>
      </c>
    </row>
    <row r="92" spans="1:7" ht="14.25" customHeight="1">
      <c r="A92" s="51">
        <v>5</v>
      </c>
      <c r="B92" s="102" t="s">
        <v>47</v>
      </c>
      <c r="C92" s="130" t="s">
        <v>48</v>
      </c>
      <c r="D92" s="103">
        <v>250</v>
      </c>
      <c r="E92" s="18"/>
      <c r="F92" s="103">
        <v>44.44</v>
      </c>
      <c r="G92" s="62">
        <f t="shared" si="3"/>
        <v>11110</v>
      </c>
    </row>
    <row r="93" spans="1:7" ht="14.25" customHeight="1">
      <c r="A93" s="51">
        <v>6</v>
      </c>
      <c r="B93" s="102" t="s">
        <v>49</v>
      </c>
      <c r="C93" s="130" t="s">
        <v>50</v>
      </c>
      <c r="D93" s="103">
        <v>1</v>
      </c>
      <c r="E93" s="18"/>
      <c r="F93" s="103">
        <v>222.42</v>
      </c>
      <c r="G93" s="62">
        <f t="shared" si="3"/>
        <v>222.42</v>
      </c>
    </row>
    <row r="94" spans="1:7" ht="14.25" customHeight="1">
      <c r="A94" s="51">
        <v>7</v>
      </c>
      <c r="B94" s="102" t="s">
        <v>51</v>
      </c>
      <c r="C94" s="130" t="s">
        <v>52</v>
      </c>
      <c r="D94" s="103">
        <v>40</v>
      </c>
      <c r="E94" s="18"/>
      <c r="F94" s="103">
        <v>152.63</v>
      </c>
      <c r="G94" s="62">
        <f t="shared" si="3"/>
        <v>6105.2</v>
      </c>
    </row>
    <row r="95" spans="1:7" ht="24">
      <c r="A95" s="51">
        <v>8</v>
      </c>
      <c r="B95" s="102" t="s">
        <v>53</v>
      </c>
      <c r="C95" s="130" t="s">
        <v>46</v>
      </c>
      <c r="D95" s="103">
        <v>30</v>
      </c>
      <c r="E95" s="18"/>
      <c r="F95" s="103">
        <v>116.62</v>
      </c>
      <c r="G95" s="62">
        <f t="shared" si="3"/>
        <v>3498.6000000000004</v>
      </c>
    </row>
    <row r="96" spans="1:7" ht="12">
      <c r="A96" s="51">
        <v>9</v>
      </c>
      <c r="B96" s="102" t="s">
        <v>54</v>
      </c>
      <c r="C96" s="130" t="s">
        <v>46</v>
      </c>
      <c r="D96" s="103">
        <v>9</v>
      </c>
      <c r="E96" s="18"/>
      <c r="F96" s="103">
        <v>119.06</v>
      </c>
      <c r="G96" s="62">
        <f t="shared" si="3"/>
        <v>1071.54</v>
      </c>
    </row>
    <row r="97" spans="1:7" ht="12">
      <c r="A97" s="51">
        <v>10</v>
      </c>
      <c r="B97" s="102" t="s">
        <v>55</v>
      </c>
      <c r="C97" s="130" t="s">
        <v>56</v>
      </c>
      <c r="D97" s="103">
        <v>58</v>
      </c>
      <c r="E97" s="18"/>
      <c r="F97" s="103">
        <v>91.64</v>
      </c>
      <c r="G97" s="62">
        <f t="shared" si="3"/>
        <v>5315.12</v>
      </c>
    </row>
    <row r="98" spans="1:7" ht="22.5" customHeight="1">
      <c r="A98" s="51">
        <v>11</v>
      </c>
      <c r="B98" s="102" t="s">
        <v>57</v>
      </c>
      <c r="C98" s="130" t="s">
        <v>58</v>
      </c>
      <c r="D98" s="103">
        <v>67</v>
      </c>
      <c r="E98" s="18"/>
      <c r="F98" s="103">
        <v>148.11</v>
      </c>
      <c r="G98" s="62">
        <f t="shared" si="3"/>
        <v>9923.37</v>
      </c>
    </row>
    <row r="99" spans="1:7" ht="12.75" customHeight="1">
      <c r="A99" s="51">
        <v>12</v>
      </c>
      <c r="B99" s="102" t="s">
        <v>59</v>
      </c>
      <c r="C99" s="130" t="s">
        <v>56</v>
      </c>
      <c r="D99" s="103">
        <v>6</v>
      </c>
      <c r="E99" s="18"/>
      <c r="F99" s="103">
        <v>260.47</v>
      </c>
      <c r="G99" s="62">
        <f t="shared" si="3"/>
        <v>1562.8200000000002</v>
      </c>
    </row>
    <row r="100" spans="1:7" ht="24">
      <c r="A100" s="51">
        <v>13</v>
      </c>
      <c r="B100" s="102" t="s">
        <v>163</v>
      </c>
      <c r="C100" s="130" t="s">
        <v>61</v>
      </c>
      <c r="D100" s="137">
        <v>0.019</v>
      </c>
      <c r="E100" s="18"/>
      <c r="F100" s="103">
        <v>10100.44</v>
      </c>
      <c r="G100" s="62">
        <f t="shared" si="3"/>
        <v>191.90836000000002</v>
      </c>
    </row>
    <row r="101" spans="1:7" ht="12.75" customHeight="1">
      <c r="A101" s="51">
        <v>14</v>
      </c>
      <c r="B101" s="102" t="s">
        <v>64</v>
      </c>
      <c r="C101" s="130" t="s">
        <v>56</v>
      </c>
      <c r="D101" s="103">
        <v>12</v>
      </c>
      <c r="E101" s="18"/>
      <c r="F101" s="103">
        <v>47.4</v>
      </c>
      <c r="G101" s="62">
        <f t="shared" si="3"/>
        <v>568.8</v>
      </c>
    </row>
    <row r="102" spans="1:7" ht="12.75" customHeight="1">
      <c r="A102" s="51">
        <v>15</v>
      </c>
      <c r="B102" s="102" t="s">
        <v>65</v>
      </c>
      <c r="C102" s="130" t="s">
        <v>63</v>
      </c>
      <c r="D102" s="103">
        <v>690</v>
      </c>
      <c r="E102" s="18"/>
      <c r="F102" s="103">
        <v>43.04</v>
      </c>
      <c r="G102" s="62">
        <f t="shared" si="3"/>
        <v>29697.6</v>
      </c>
    </row>
    <row r="103" spans="1:7" ht="13.5" customHeight="1">
      <c r="A103" s="51">
        <v>16</v>
      </c>
      <c r="B103" s="102" t="s">
        <v>66</v>
      </c>
      <c r="C103" s="130" t="s">
        <v>56</v>
      </c>
      <c r="D103" s="103">
        <v>1</v>
      </c>
      <c r="E103" s="18"/>
      <c r="F103" s="103">
        <v>80.58</v>
      </c>
      <c r="G103" s="62">
        <f t="shared" si="3"/>
        <v>80.58</v>
      </c>
    </row>
    <row r="104" spans="1:7" ht="12.75" customHeight="1">
      <c r="A104" s="51">
        <v>17</v>
      </c>
      <c r="B104" s="102" t="s">
        <v>68</v>
      </c>
      <c r="C104" s="130" t="s">
        <v>67</v>
      </c>
      <c r="D104" s="103">
        <v>4.5</v>
      </c>
      <c r="E104" s="18"/>
      <c r="F104" s="103">
        <v>302.02</v>
      </c>
      <c r="G104" s="62">
        <f t="shared" si="3"/>
        <v>1359.09</v>
      </c>
    </row>
    <row r="105" spans="1:7" ht="13.5" customHeight="1">
      <c r="A105" s="51">
        <v>18</v>
      </c>
      <c r="B105" s="102" t="s">
        <v>164</v>
      </c>
      <c r="C105" s="130" t="s">
        <v>50</v>
      </c>
      <c r="D105" s="103">
        <v>750</v>
      </c>
      <c r="E105" s="18"/>
      <c r="F105" s="103">
        <v>52.68</v>
      </c>
      <c r="G105" s="62">
        <f t="shared" si="3"/>
        <v>39510</v>
      </c>
    </row>
    <row r="106" spans="1:7" ht="12.75" customHeight="1">
      <c r="A106" s="51">
        <v>19</v>
      </c>
      <c r="B106" s="102" t="s">
        <v>165</v>
      </c>
      <c r="C106" s="130" t="s">
        <v>63</v>
      </c>
      <c r="D106" s="103">
        <v>620</v>
      </c>
      <c r="E106" s="18"/>
      <c r="F106" s="103">
        <v>7.12</v>
      </c>
      <c r="G106" s="62">
        <f t="shared" si="3"/>
        <v>4414.4</v>
      </c>
    </row>
    <row r="107" spans="1:7" ht="12">
      <c r="A107" s="51"/>
      <c r="B107" s="126" t="s">
        <v>205</v>
      </c>
      <c r="C107" s="22"/>
      <c r="D107" s="22"/>
      <c r="E107" s="22"/>
      <c r="F107" s="104"/>
      <c r="G107" s="58">
        <f>SUM(G88:G106)</f>
        <v>158069.10146</v>
      </c>
    </row>
    <row r="108" spans="1:7" ht="12">
      <c r="A108" s="51"/>
      <c r="B108" s="127" t="s">
        <v>204</v>
      </c>
      <c r="C108" s="22"/>
      <c r="D108" s="22"/>
      <c r="E108" s="22"/>
      <c r="F108" s="104"/>
      <c r="G108" s="58">
        <f>G107*1.15</f>
        <v>181779.466679</v>
      </c>
    </row>
    <row r="109" spans="1:7" ht="12">
      <c r="A109" s="51"/>
      <c r="B109" s="127" t="s">
        <v>201</v>
      </c>
      <c r="C109" s="22"/>
      <c r="D109" s="22"/>
      <c r="E109" s="22"/>
      <c r="F109" s="104"/>
      <c r="G109" s="58">
        <f>G108*1.18</f>
        <v>214499.77068122</v>
      </c>
    </row>
    <row r="110" spans="1:7" ht="12">
      <c r="A110" s="51"/>
      <c r="B110" s="126" t="s">
        <v>202</v>
      </c>
      <c r="C110" s="52" t="s">
        <v>11</v>
      </c>
      <c r="D110" s="22"/>
      <c r="E110" s="22"/>
      <c r="F110" s="104"/>
      <c r="G110" s="58">
        <f>G109/C5/12</f>
        <v>0.9226510898960779</v>
      </c>
    </row>
    <row r="111" spans="1:7" ht="12.75" customHeight="1">
      <c r="A111" s="21" t="s">
        <v>166</v>
      </c>
      <c r="B111" s="57" t="s">
        <v>69</v>
      </c>
      <c r="C111" s="15"/>
      <c r="D111" s="47" t="s">
        <v>149</v>
      </c>
      <c r="E111" s="16"/>
      <c r="F111" s="105"/>
      <c r="G111" s="22"/>
    </row>
    <row r="112" spans="1:7" ht="15" customHeight="1">
      <c r="A112" s="51">
        <v>1</v>
      </c>
      <c r="B112" s="102" t="s">
        <v>70</v>
      </c>
      <c r="C112" s="130" t="s">
        <v>42</v>
      </c>
      <c r="D112" s="137">
        <v>38.885</v>
      </c>
      <c r="E112" s="18"/>
      <c r="F112" s="103">
        <v>632.01</v>
      </c>
      <c r="G112" s="62">
        <f>D112*F112</f>
        <v>24575.70885</v>
      </c>
    </row>
    <row r="113" spans="1:7" ht="15" customHeight="1">
      <c r="A113" s="51">
        <v>2</v>
      </c>
      <c r="B113" s="102" t="s">
        <v>71</v>
      </c>
      <c r="C113" s="130" t="s">
        <v>72</v>
      </c>
      <c r="D113" s="103">
        <v>13</v>
      </c>
      <c r="E113" s="18"/>
      <c r="F113" s="103">
        <v>1387.16</v>
      </c>
      <c r="G113" s="62">
        <f aca="true" t="shared" si="4" ref="G113:G122">D113*F113</f>
        <v>18033.08</v>
      </c>
    </row>
    <row r="114" spans="1:7" ht="12">
      <c r="A114" s="51">
        <v>3</v>
      </c>
      <c r="B114" s="102" t="s">
        <v>73</v>
      </c>
      <c r="C114" s="130" t="s">
        <v>72</v>
      </c>
      <c r="D114" s="103">
        <v>95</v>
      </c>
      <c r="E114" s="18"/>
      <c r="F114" s="103">
        <v>186.44</v>
      </c>
      <c r="G114" s="62">
        <f t="shared" si="4"/>
        <v>17711.8</v>
      </c>
    </row>
    <row r="115" spans="1:7" ht="13.5" customHeight="1">
      <c r="A115" s="51">
        <v>4</v>
      </c>
      <c r="B115" s="102" t="s">
        <v>74</v>
      </c>
      <c r="C115" s="130" t="s">
        <v>75</v>
      </c>
      <c r="D115" s="103">
        <v>105</v>
      </c>
      <c r="E115" s="18"/>
      <c r="F115" s="103">
        <v>88.48</v>
      </c>
      <c r="G115" s="62">
        <f t="shared" si="4"/>
        <v>9290.4</v>
      </c>
    </row>
    <row r="116" spans="1:7" ht="14.25" customHeight="1">
      <c r="A116" s="51">
        <v>5</v>
      </c>
      <c r="B116" s="102" t="s">
        <v>76</v>
      </c>
      <c r="C116" s="130" t="s">
        <v>56</v>
      </c>
      <c r="D116" s="103">
        <v>250</v>
      </c>
      <c r="E116" s="18"/>
      <c r="F116" s="103">
        <v>41.17</v>
      </c>
      <c r="G116" s="62">
        <f t="shared" si="4"/>
        <v>10292.5</v>
      </c>
    </row>
    <row r="117" spans="1:7" ht="12.75" customHeight="1">
      <c r="A117" s="51">
        <v>6</v>
      </c>
      <c r="B117" s="102" t="s">
        <v>77</v>
      </c>
      <c r="C117" s="130" t="s">
        <v>56</v>
      </c>
      <c r="D117" s="103">
        <v>37</v>
      </c>
      <c r="E117" s="18"/>
      <c r="F117" s="103">
        <v>237.09</v>
      </c>
      <c r="G117" s="62">
        <f t="shared" si="4"/>
        <v>8772.33</v>
      </c>
    </row>
    <row r="118" spans="1:7" ht="12.75" customHeight="1">
      <c r="A118" s="51">
        <v>7</v>
      </c>
      <c r="B118" s="102" t="s">
        <v>78</v>
      </c>
      <c r="C118" s="130" t="s">
        <v>56</v>
      </c>
      <c r="D118" s="103">
        <v>4</v>
      </c>
      <c r="E118" s="18"/>
      <c r="F118" s="103">
        <v>169.65</v>
      </c>
      <c r="G118" s="62">
        <f t="shared" si="4"/>
        <v>678.6</v>
      </c>
    </row>
    <row r="119" spans="1:7" ht="12.75" customHeight="1">
      <c r="A119" s="51">
        <v>8</v>
      </c>
      <c r="B119" s="102" t="s">
        <v>79</v>
      </c>
      <c r="C119" s="130" t="s">
        <v>56</v>
      </c>
      <c r="D119" s="103">
        <v>95</v>
      </c>
      <c r="E119" s="18"/>
      <c r="F119" s="103">
        <v>47.87</v>
      </c>
      <c r="G119" s="62">
        <f t="shared" si="4"/>
        <v>4547.65</v>
      </c>
    </row>
    <row r="120" spans="1:7" ht="12.75" customHeight="1">
      <c r="A120" s="51">
        <v>9</v>
      </c>
      <c r="B120" s="102" t="s">
        <v>80</v>
      </c>
      <c r="C120" s="130" t="s">
        <v>56</v>
      </c>
      <c r="D120" s="103">
        <v>4</v>
      </c>
      <c r="E120" s="18"/>
      <c r="F120" s="103">
        <v>210.53</v>
      </c>
      <c r="G120" s="62">
        <f t="shared" si="4"/>
        <v>842.12</v>
      </c>
    </row>
    <row r="121" spans="1:7" ht="13.5" customHeight="1">
      <c r="A121" s="51">
        <v>10</v>
      </c>
      <c r="B121" s="102" t="s">
        <v>82</v>
      </c>
      <c r="C121" s="130" t="s">
        <v>56</v>
      </c>
      <c r="D121" s="103">
        <v>2</v>
      </c>
      <c r="E121" s="18"/>
      <c r="F121" s="103">
        <v>53.72</v>
      </c>
      <c r="G121" s="62">
        <f t="shared" si="4"/>
        <v>107.44</v>
      </c>
    </row>
    <row r="122" spans="1:7" ht="12">
      <c r="A122" s="51">
        <v>11</v>
      </c>
      <c r="B122" s="102" t="s">
        <v>83</v>
      </c>
      <c r="C122" s="130" t="s">
        <v>67</v>
      </c>
      <c r="D122" s="103">
        <v>54.6</v>
      </c>
      <c r="E122" s="18"/>
      <c r="F122" s="103">
        <v>46</v>
      </c>
      <c r="G122" s="62">
        <f t="shared" si="4"/>
        <v>2511.6</v>
      </c>
    </row>
    <row r="123" spans="1:7" ht="12">
      <c r="A123" s="51"/>
      <c r="B123" s="126" t="s">
        <v>205</v>
      </c>
      <c r="C123" s="22"/>
      <c r="D123" s="22"/>
      <c r="E123" s="22"/>
      <c r="F123" s="104"/>
      <c r="G123" s="58">
        <f>SUM(G112:G122)</f>
        <v>97363.22885</v>
      </c>
    </row>
    <row r="124" spans="1:7" ht="12">
      <c r="A124" s="51"/>
      <c r="B124" s="127" t="s">
        <v>204</v>
      </c>
      <c r="C124" s="22"/>
      <c r="D124" s="22"/>
      <c r="E124" s="22"/>
      <c r="F124" s="104"/>
      <c r="G124" s="58">
        <f>G123*1.15</f>
        <v>111967.71317749999</v>
      </c>
    </row>
    <row r="125" spans="1:7" ht="12">
      <c r="A125" s="51"/>
      <c r="B125" s="127" t="s">
        <v>201</v>
      </c>
      <c r="C125" s="22"/>
      <c r="D125" s="22"/>
      <c r="E125" s="22"/>
      <c r="F125" s="104"/>
      <c r="G125" s="58">
        <f>G124*1.18</f>
        <v>132121.90154944998</v>
      </c>
    </row>
    <row r="126" spans="1:7" ht="12">
      <c r="A126" s="51"/>
      <c r="B126" s="126" t="s">
        <v>202</v>
      </c>
      <c r="C126" s="12" t="s">
        <v>11</v>
      </c>
      <c r="D126" s="22"/>
      <c r="E126" s="22"/>
      <c r="F126" s="104"/>
      <c r="G126" s="58">
        <f>G125/C5/12</f>
        <v>0.568310241435681</v>
      </c>
    </row>
    <row r="127" spans="1:7" ht="24">
      <c r="A127" s="21" t="s">
        <v>167</v>
      </c>
      <c r="B127" s="55" t="s">
        <v>168</v>
      </c>
      <c r="C127" s="46"/>
      <c r="D127" s="47"/>
      <c r="E127" s="22"/>
      <c r="F127" s="104"/>
      <c r="G127" s="58"/>
    </row>
    <row r="128" spans="1:7" ht="24">
      <c r="A128" s="4">
        <v>1</v>
      </c>
      <c r="B128" s="86" t="s">
        <v>169</v>
      </c>
      <c r="C128" s="52" t="s">
        <v>170</v>
      </c>
      <c r="D128" s="107">
        <v>1</v>
      </c>
      <c r="E128" s="107">
        <v>12</v>
      </c>
      <c r="F128" s="107">
        <v>155.38</v>
      </c>
      <c r="G128" s="62">
        <f>D128*F128*E128</f>
        <v>1864.56</v>
      </c>
    </row>
    <row r="129" spans="1:7" ht="12">
      <c r="A129" s="4">
        <v>2</v>
      </c>
      <c r="B129" s="51" t="s">
        <v>171</v>
      </c>
      <c r="C129" s="52" t="s">
        <v>170</v>
      </c>
      <c r="D129" s="107">
        <v>1</v>
      </c>
      <c r="E129" s="107">
        <v>12</v>
      </c>
      <c r="F129" s="107">
        <v>77.69</v>
      </c>
      <c r="G129" s="62">
        <f>D129*F129*E129</f>
        <v>932.28</v>
      </c>
    </row>
    <row r="130" spans="1:7" ht="12">
      <c r="A130" s="4">
        <v>3</v>
      </c>
      <c r="B130" s="51" t="s">
        <v>172</v>
      </c>
      <c r="C130" s="52" t="s">
        <v>170</v>
      </c>
      <c r="D130" s="107">
        <v>1</v>
      </c>
      <c r="E130" s="107">
        <v>3</v>
      </c>
      <c r="F130" s="107">
        <v>155.38</v>
      </c>
      <c r="G130" s="62">
        <f>D130*F130*E130</f>
        <v>466.14</v>
      </c>
    </row>
    <row r="131" spans="1:7" ht="12">
      <c r="A131" s="4"/>
      <c r="B131" s="126" t="s">
        <v>205</v>
      </c>
      <c r="C131" s="12"/>
      <c r="D131" s="22"/>
      <c r="E131" s="22"/>
      <c r="F131" s="104"/>
      <c r="G131" s="58">
        <f>G128+G129+G130</f>
        <v>3262.98</v>
      </c>
    </row>
    <row r="132" spans="1:7" ht="12">
      <c r="A132" s="4"/>
      <c r="B132" s="127" t="s">
        <v>204</v>
      </c>
      <c r="C132" s="12"/>
      <c r="D132" s="22"/>
      <c r="E132" s="22"/>
      <c r="F132" s="104"/>
      <c r="G132" s="58">
        <f>G131*1.15</f>
        <v>3752.4269999999997</v>
      </c>
    </row>
    <row r="133" spans="1:7" ht="12">
      <c r="A133" s="4"/>
      <c r="B133" s="127" t="s">
        <v>201</v>
      </c>
      <c r="C133" s="12"/>
      <c r="D133" s="22"/>
      <c r="E133" s="22"/>
      <c r="F133" s="104"/>
      <c r="G133" s="58">
        <f>G132*1.18</f>
        <v>4427.8638599999995</v>
      </c>
    </row>
    <row r="134" spans="1:7" ht="12" customHeight="1">
      <c r="A134" s="51"/>
      <c r="B134" s="126" t="s">
        <v>202</v>
      </c>
      <c r="C134" s="12" t="s">
        <v>173</v>
      </c>
      <c r="D134" s="22"/>
      <c r="E134" s="22"/>
      <c r="F134" s="104"/>
      <c r="G134" s="58">
        <f>G133/C5/12</f>
        <v>0.019046050274859987</v>
      </c>
    </row>
    <row r="135" spans="1:7" ht="13.5" customHeight="1">
      <c r="A135" s="21" t="s">
        <v>174</v>
      </c>
      <c r="B135" s="108" t="s">
        <v>84</v>
      </c>
      <c r="C135" s="60"/>
      <c r="D135" s="47" t="s">
        <v>149</v>
      </c>
      <c r="E135" s="60"/>
      <c r="F135" s="60"/>
      <c r="G135" s="60"/>
    </row>
    <row r="136" spans="1:7" ht="23.25" customHeight="1">
      <c r="A136" s="10">
        <v>1</v>
      </c>
      <c r="B136" s="11" t="s">
        <v>175</v>
      </c>
      <c r="C136" s="131" t="s">
        <v>81</v>
      </c>
      <c r="D136" s="110">
        <v>6</v>
      </c>
      <c r="E136" s="111"/>
      <c r="F136" s="109">
        <v>76.72</v>
      </c>
      <c r="G136" s="23">
        <f>D136*F136</f>
        <v>460.32</v>
      </c>
    </row>
    <row r="137" spans="1:7" ht="13.5" customHeight="1">
      <c r="A137" s="10">
        <v>2</v>
      </c>
      <c r="B137" s="9" t="s">
        <v>85</v>
      </c>
      <c r="C137" s="131" t="s">
        <v>86</v>
      </c>
      <c r="D137" s="110">
        <v>18</v>
      </c>
      <c r="E137" s="111"/>
      <c r="F137" s="109">
        <v>26.86</v>
      </c>
      <c r="G137" s="23">
        <f aca="true" t="shared" si="5" ref="G137:G157">D137*F137</f>
        <v>483.48</v>
      </c>
    </row>
    <row r="138" spans="1:7" ht="12">
      <c r="A138" s="10">
        <v>3</v>
      </c>
      <c r="B138" s="9" t="s">
        <v>87</v>
      </c>
      <c r="C138" s="131" t="s">
        <v>105</v>
      </c>
      <c r="D138" s="110">
        <v>18</v>
      </c>
      <c r="E138" s="111"/>
      <c r="F138" s="109">
        <v>26.86</v>
      </c>
      <c r="G138" s="23">
        <f t="shared" si="5"/>
        <v>483.48</v>
      </c>
    </row>
    <row r="139" spans="1:7" ht="12">
      <c r="A139" s="10">
        <v>4</v>
      </c>
      <c r="B139" s="9" t="s">
        <v>176</v>
      </c>
      <c r="C139" s="131" t="s">
        <v>88</v>
      </c>
      <c r="D139" s="110">
        <v>15</v>
      </c>
      <c r="E139" s="111"/>
      <c r="F139" s="109">
        <v>170.07</v>
      </c>
      <c r="G139" s="23">
        <f t="shared" si="5"/>
        <v>2551.0499999999997</v>
      </c>
    </row>
    <row r="140" spans="1:7" ht="24">
      <c r="A140" s="10">
        <v>5</v>
      </c>
      <c r="B140" s="9" t="s">
        <v>177</v>
      </c>
      <c r="C140" s="131" t="s">
        <v>56</v>
      </c>
      <c r="D140" s="110">
        <v>10</v>
      </c>
      <c r="E140" s="111"/>
      <c r="F140" s="109">
        <v>187.76</v>
      </c>
      <c r="G140" s="23">
        <f t="shared" si="5"/>
        <v>1877.6</v>
      </c>
    </row>
    <row r="141" spans="1:7" ht="12">
      <c r="A141" s="10">
        <v>6</v>
      </c>
      <c r="B141" s="9" t="s">
        <v>89</v>
      </c>
      <c r="C141" s="131" t="s">
        <v>56</v>
      </c>
      <c r="D141" s="110">
        <v>20</v>
      </c>
      <c r="E141" s="111"/>
      <c r="F141" s="109">
        <v>79</v>
      </c>
      <c r="G141" s="23">
        <f t="shared" si="5"/>
        <v>1580</v>
      </c>
    </row>
    <row r="142" spans="1:7" ht="24">
      <c r="A142" s="10">
        <v>7</v>
      </c>
      <c r="B142" s="9" t="s">
        <v>178</v>
      </c>
      <c r="C142" s="131" t="s">
        <v>90</v>
      </c>
      <c r="D142" s="110">
        <v>864</v>
      </c>
      <c r="E142" s="111"/>
      <c r="F142" s="109">
        <v>1.9</v>
      </c>
      <c r="G142" s="23">
        <f t="shared" si="5"/>
        <v>1641.6</v>
      </c>
    </row>
    <row r="143" spans="1:7" ht="12.75" customHeight="1">
      <c r="A143" s="10">
        <v>8</v>
      </c>
      <c r="B143" s="11" t="s">
        <v>179</v>
      </c>
      <c r="C143" s="132" t="s">
        <v>56</v>
      </c>
      <c r="D143" s="110">
        <v>6</v>
      </c>
      <c r="E143" s="111"/>
      <c r="F143" s="112">
        <v>56.18</v>
      </c>
      <c r="G143" s="23">
        <f t="shared" si="5"/>
        <v>337.08</v>
      </c>
    </row>
    <row r="144" spans="1:7" ht="12">
      <c r="A144" s="10">
        <v>9</v>
      </c>
      <c r="B144" s="11" t="s">
        <v>180</v>
      </c>
      <c r="C144" s="132" t="s">
        <v>48</v>
      </c>
      <c r="D144" s="110">
        <v>7</v>
      </c>
      <c r="E144" s="111"/>
      <c r="F144" s="112">
        <v>196.93</v>
      </c>
      <c r="G144" s="23">
        <f t="shared" si="5"/>
        <v>1378.51</v>
      </c>
    </row>
    <row r="145" spans="1:7" ht="12.75" customHeight="1">
      <c r="A145" s="113">
        <v>10</v>
      </c>
      <c r="B145" s="11" t="s">
        <v>91</v>
      </c>
      <c r="C145" s="132" t="s">
        <v>90</v>
      </c>
      <c r="D145" s="110">
        <v>294</v>
      </c>
      <c r="E145" s="111"/>
      <c r="F145" s="112">
        <v>12.64</v>
      </c>
      <c r="G145" s="23">
        <f t="shared" si="5"/>
        <v>3716.1600000000003</v>
      </c>
    </row>
    <row r="146" spans="1:7" ht="12">
      <c r="A146" s="113">
        <v>11</v>
      </c>
      <c r="B146" s="11" t="s">
        <v>181</v>
      </c>
      <c r="C146" s="132" t="s">
        <v>56</v>
      </c>
      <c r="D146" s="110">
        <v>12</v>
      </c>
      <c r="E146" s="111"/>
      <c r="F146" s="112">
        <v>150.54</v>
      </c>
      <c r="G146" s="23">
        <f t="shared" si="5"/>
        <v>1806.48</v>
      </c>
    </row>
    <row r="147" spans="1:7" ht="12">
      <c r="A147" s="113">
        <v>12</v>
      </c>
      <c r="B147" s="11" t="s">
        <v>182</v>
      </c>
      <c r="C147" s="132" t="s">
        <v>56</v>
      </c>
      <c r="D147" s="110">
        <v>3</v>
      </c>
      <c r="E147" s="111"/>
      <c r="F147" s="112">
        <v>91.06</v>
      </c>
      <c r="G147" s="23">
        <f t="shared" si="5"/>
        <v>273.18</v>
      </c>
    </row>
    <row r="148" spans="1:7" ht="12">
      <c r="A148" s="113">
        <v>13</v>
      </c>
      <c r="B148" s="11" t="s">
        <v>183</v>
      </c>
      <c r="C148" s="132" t="s">
        <v>56</v>
      </c>
      <c r="D148" s="110">
        <v>7</v>
      </c>
      <c r="E148" s="111"/>
      <c r="F148" s="112">
        <v>75.06</v>
      </c>
      <c r="G148" s="23">
        <f t="shared" si="5"/>
        <v>525.4200000000001</v>
      </c>
    </row>
    <row r="149" spans="1:7" ht="12">
      <c r="A149" s="113">
        <v>14</v>
      </c>
      <c r="B149" s="11" t="s">
        <v>184</v>
      </c>
      <c r="C149" s="132" t="s">
        <v>56</v>
      </c>
      <c r="D149" s="110">
        <v>4</v>
      </c>
      <c r="E149" s="111"/>
      <c r="F149" s="112">
        <v>350.26</v>
      </c>
      <c r="G149" s="23">
        <f t="shared" si="5"/>
        <v>1401.04</v>
      </c>
    </row>
    <row r="150" spans="1:7" ht="12">
      <c r="A150" s="113">
        <v>15</v>
      </c>
      <c r="B150" s="11" t="s">
        <v>185</v>
      </c>
      <c r="C150" s="132" t="s">
        <v>90</v>
      </c>
      <c r="D150" s="110">
        <v>4</v>
      </c>
      <c r="E150" s="111"/>
      <c r="F150" s="112">
        <v>160.04</v>
      </c>
      <c r="G150" s="23">
        <f t="shared" si="5"/>
        <v>640.16</v>
      </c>
    </row>
    <row r="151" spans="1:7" ht="12">
      <c r="A151" s="113">
        <v>16</v>
      </c>
      <c r="B151" s="11" t="s">
        <v>186</v>
      </c>
      <c r="C151" s="132" t="s">
        <v>92</v>
      </c>
      <c r="D151" s="110">
        <v>13</v>
      </c>
      <c r="E151" s="111"/>
      <c r="F151" s="112">
        <v>120.82</v>
      </c>
      <c r="G151" s="23">
        <f t="shared" si="5"/>
        <v>1570.6599999999999</v>
      </c>
    </row>
    <row r="152" spans="1:7" ht="12">
      <c r="A152" s="113">
        <v>17</v>
      </c>
      <c r="B152" s="11" t="s">
        <v>93</v>
      </c>
      <c r="C152" s="132" t="s">
        <v>94</v>
      </c>
      <c r="D152" s="110">
        <v>26</v>
      </c>
      <c r="E152" s="111"/>
      <c r="F152" s="112">
        <v>59.91</v>
      </c>
      <c r="G152" s="23">
        <f t="shared" si="5"/>
        <v>1557.6599999999999</v>
      </c>
    </row>
    <row r="153" spans="1:7" ht="12">
      <c r="A153" s="113">
        <v>18</v>
      </c>
      <c r="B153" s="11" t="s">
        <v>95</v>
      </c>
      <c r="C153" s="132" t="s">
        <v>33</v>
      </c>
      <c r="D153" s="110">
        <v>8.8</v>
      </c>
      <c r="E153" s="111"/>
      <c r="F153" s="112">
        <v>632.01</v>
      </c>
      <c r="G153" s="23">
        <f t="shared" si="5"/>
        <v>5561.688</v>
      </c>
    </row>
    <row r="154" spans="1:7" ht="24">
      <c r="A154" s="113">
        <v>19</v>
      </c>
      <c r="B154" s="11" t="s">
        <v>187</v>
      </c>
      <c r="C154" s="132" t="s">
        <v>56</v>
      </c>
      <c r="D154" s="110">
        <v>36</v>
      </c>
      <c r="E154" s="111"/>
      <c r="F154" s="112">
        <v>31.6</v>
      </c>
      <c r="G154" s="23">
        <f t="shared" si="5"/>
        <v>1137.6000000000001</v>
      </c>
    </row>
    <row r="155" spans="1:7" ht="12">
      <c r="A155" s="113">
        <v>20</v>
      </c>
      <c r="B155" s="11" t="s">
        <v>96</v>
      </c>
      <c r="C155" s="132" t="s">
        <v>56</v>
      </c>
      <c r="D155" s="114">
        <v>5</v>
      </c>
      <c r="E155" s="111"/>
      <c r="F155" s="115">
        <v>221.81</v>
      </c>
      <c r="G155" s="23">
        <f t="shared" si="5"/>
        <v>1109.05</v>
      </c>
    </row>
    <row r="156" spans="1:7" ht="12">
      <c r="A156" s="10">
        <v>21</v>
      </c>
      <c r="B156" s="54" t="s">
        <v>97</v>
      </c>
      <c r="C156" s="132" t="s">
        <v>188</v>
      </c>
      <c r="D156" s="114">
        <v>28</v>
      </c>
      <c r="E156" s="111"/>
      <c r="F156" s="114">
        <v>158</v>
      </c>
      <c r="G156" s="23">
        <f t="shared" si="5"/>
        <v>4424</v>
      </c>
    </row>
    <row r="157" spans="1:7" ht="12">
      <c r="A157" s="10">
        <v>22</v>
      </c>
      <c r="B157" s="54" t="s">
        <v>98</v>
      </c>
      <c r="C157" s="132" t="s">
        <v>56</v>
      </c>
      <c r="D157" s="116">
        <v>5</v>
      </c>
      <c r="E157" s="111"/>
      <c r="F157" s="115">
        <v>52.14</v>
      </c>
      <c r="G157" s="23">
        <f t="shared" si="5"/>
        <v>260.7</v>
      </c>
    </row>
    <row r="158" spans="1:7" ht="12">
      <c r="A158" s="10"/>
      <c r="B158" s="126" t="s">
        <v>205</v>
      </c>
      <c r="C158" s="49"/>
      <c r="D158" s="24"/>
      <c r="E158" s="24"/>
      <c r="F158" s="25"/>
      <c r="G158" s="25">
        <f>SUM(G136:G157)</f>
        <v>34776.91799999999</v>
      </c>
    </row>
    <row r="159" spans="1:7" ht="12">
      <c r="A159" s="10"/>
      <c r="B159" s="127" t="s">
        <v>204</v>
      </c>
      <c r="C159" s="49"/>
      <c r="D159" s="24"/>
      <c r="E159" s="24"/>
      <c r="F159" s="25"/>
      <c r="G159" s="26">
        <f>(G158*15%)+G158</f>
        <v>39993.45569999999</v>
      </c>
    </row>
    <row r="160" spans="1:7" ht="12">
      <c r="A160" s="10"/>
      <c r="B160" s="127" t="s">
        <v>201</v>
      </c>
      <c r="C160" s="49"/>
      <c r="D160" s="24"/>
      <c r="E160" s="24"/>
      <c r="F160" s="25"/>
      <c r="G160" s="26">
        <f>G159*1.18</f>
        <v>47192.277725999986</v>
      </c>
    </row>
    <row r="161" spans="1:7" ht="12">
      <c r="A161" s="10"/>
      <c r="B161" s="127" t="s">
        <v>202</v>
      </c>
      <c r="C161" s="52" t="s">
        <v>11</v>
      </c>
      <c r="D161" s="24"/>
      <c r="E161" s="24"/>
      <c r="F161" s="25"/>
      <c r="G161" s="26">
        <f>G160/C5/12</f>
        <v>0.20299325421322933</v>
      </c>
    </row>
    <row r="162" spans="1:7" ht="24">
      <c r="A162" s="121" t="s">
        <v>189</v>
      </c>
      <c r="B162" s="94" t="s">
        <v>99</v>
      </c>
      <c r="C162" s="12"/>
      <c r="D162" s="122"/>
      <c r="E162" s="24"/>
      <c r="F162" s="25"/>
      <c r="G162" s="26"/>
    </row>
    <row r="163" spans="1:7" ht="12">
      <c r="A163" s="8">
        <v>1</v>
      </c>
      <c r="B163" s="9" t="s">
        <v>197</v>
      </c>
      <c r="C163" s="12" t="s">
        <v>200</v>
      </c>
      <c r="D163" s="68">
        <v>6</v>
      </c>
      <c r="E163" s="114">
        <v>12</v>
      </c>
      <c r="F163" s="114">
        <v>1984.26</v>
      </c>
      <c r="G163" s="23">
        <f>D163*E163*F163</f>
        <v>142866.72</v>
      </c>
    </row>
    <row r="164" spans="1:7" ht="12">
      <c r="A164" s="8">
        <v>2</v>
      </c>
      <c r="B164" s="9" t="s">
        <v>198</v>
      </c>
      <c r="C164" s="12" t="s">
        <v>200</v>
      </c>
      <c r="D164" s="68">
        <v>6</v>
      </c>
      <c r="E164" s="114">
        <v>12</v>
      </c>
      <c r="F164" s="114">
        <v>406.71</v>
      </c>
      <c r="G164" s="23">
        <f>D164*E164*F164</f>
        <v>29283.12</v>
      </c>
    </row>
    <row r="165" spans="1:7" ht="12">
      <c r="A165" s="8">
        <v>3</v>
      </c>
      <c r="B165" s="9" t="s">
        <v>199</v>
      </c>
      <c r="C165" s="12" t="s">
        <v>200</v>
      </c>
      <c r="D165" s="68">
        <v>6</v>
      </c>
      <c r="E165" s="114">
        <v>1</v>
      </c>
      <c r="F165" s="114">
        <v>3534</v>
      </c>
      <c r="G165" s="23">
        <f>D165*F165</f>
        <v>21204</v>
      </c>
    </row>
    <row r="166" spans="1:7" ht="12">
      <c r="A166" s="8"/>
      <c r="B166" s="128" t="s">
        <v>205</v>
      </c>
      <c r="C166" s="12"/>
      <c r="D166" s="122"/>
      <c r="E166" s="24"/>
      <c r="F166" s="25"/>
      <c r="G166" s="26">
        <f>G163+G164+G165</f>
        <v>193353.84</v>
      </c>
    </row>
    <row r="167" spans="1:7" ht="12">
      <c r="A167" s="8"/>
      <c r="B167" s="128" t="s">
        <v>201</v>
      </c>
      <c r="C167" s="12"/>
      <c r="D167" s="122"/>
      <c r="E167" s="24"/>
      <c r="F167" s="25"/>
      <c r="G167" s="26">
        <f>G166*1.18</f>
        <v>228157.5312</v>
      </c>
    </row>
    <row r="168" spans="1:7" ht="12">
      <c r="A168" s="10"/>
      <c r="B168" s="127" t="s">
        <v>202</v>
      </c>
      <c r="C168" s="52" t="s">
        <v>11</v>
      </c>
      <c r="D168" s="24"/>
      <c r="E168" s="24"/>
      <c r="F168" s="25"/>
      <c r="G168" s="26">
        <f>G167/12574.7/12</f>
        <v>1.512014409886518</v>
      </c>
    </row>
    <row r="169" spans="1:7" ht="24">
      <c r="A169" s="121" t="s">
        <v>196</v>
      </c>
      <c r="B169" s="94" t="s">
        <v>209</v>
      </c>
      <c r="C169" s="12" t="s">
        <v>200</v>
      </c>
      <c r="D169" s="68">
        <v>6</v>
      </c>
      <c r="E169" s="136">
        <v>1</v>
      </c>
      <c r="F169" s="114">
        <v>3141.88</v>
      </c>
      <c r="G169" s="23">
        <f>D169*E169*F169</f>
        <v>18851.28</v>
      </c>
    </row>
    <row r="170" spans="1:7" ht="12">
      <c r="A170" s="121"/>
      <c r="B170" s="128" t="s">
        <v>201</v>
      </c>
      <c r="C170" s="12"/>
      <c r="D170" s="122"/>
      <c r="E170" s="163"/>
      <c r="F170" s="50"/>
      <c r="G170" s="164">
        <f>G169*1.18</f>
        <v>22244.5104</v>
      </c>
    </row>
    <row r="171" spans="1:7" ht="12">
      <c r="A171" s="10"/>
      <c r="B171" s="127" t="s">
        <v>202</v>
      </c>
      <c r="C171" s="52" t="s">
        <v>11</v>
      </c>
      <c r="D171" s="24"/>
      <c r="E171" s="24"/>
      <c r="F171" s="25"/>
      <c r="G171" s="26">
        <f>G170/12574.7/12</f>
        <v>0.14741577930288594</v>
      </c>
    </row>
    <row r="172" spans="1:7" ht="12">
      <c r="A172" s="21" t="s">
        <v>228</v>
      </c>
      <c r="B172" s="13" t="s">
        <v>100</v>
      </c>
      <c r="C172" s="12" t="s">
        <v>11</v>
      </c>
      <c r="D172" s="68">
        <f>C5</f>
        <v>19373.5</v>
      </c>
      <c r="E172" s="6"/>
      <c r="F172" s="74">
        <v>1.94</v>
      </c>
      <c r="G172" s="5">
        <f>D172*F172*12</f>
        <v>451015.07999999996</v>
      </c>
    </row>
    <row r="173" spans="1:7" ht="12">
      <c r="A173" s="21"/>
      <c r="B173" s="13"/>
      <c r="C173" s="12"/>
      <c r="D173" s="6"/>
      <c r="E173" s="6"/>
      <c r="F173" s="38"/>
      <c r="G173" s="5"/>
    </row>
    <row r="174" spans="1:7" ht="12">
      <c r="A174" s="21" t="s">
        <v>24</v>
      </c>
      <c r="B174" s="56" t="s">
        <v>102</v>
      </c>
      <c r="C174" s="12" t="s">
        <v>11</v>
      </c>
      <c r="D174" s="68">
        <f>C5</f>
        <v>19373.5</v>
      </c>
      <c r="E174" s="6"/>
      <c r="F174" s="74">
        <v>2.54</v>
      </c>
      <c r="G174" s="5">
        <f>D174*F174*12</f>
        <v>590504.28</v>
      </c>
    </row>
    <row r="175" spans="1:7" ht="12">
      <c r="A175" s="21"/>
      <c r="B175" s="56"/>
      <c r="C175" s="12"/>
      <c r="D175" s="122"/>
      <c r="E175" s="6"/>
      <c r="F175" s="38"/>
      <c r="G175" s="5"/>
    </row>
    <row r="176" spans="1:7" ht="24">
      <c r="A176" s="72" t="s">
        <v>26</v>
      </c>
      <c r="B176" s="44" t="s">
        <v>23</v>
      </c>
      <c r="C176" s="12" t="s">
        <v>11</v>
      </c>
      <c r="D176" s="68">
        <f>C5</f>
        <v>19373.5</v>
      </c>
      <c r="E176" s="6"/>
      <c r="F176" s="84">
        <v>1.43</v>
      </c>
      <c r="G176" s="66">
        <f>F176*D176*12</f>
        <v>332449.26</v>
      </c>
    </row>
    <row r="177" spans="1:7" ht="12">
      <c r="A177" s="43"/>
      <c r="B177" s="44"/>
      <c r="C177" s="12"/>
      <c r="D177" s="6"/>
      <c r="E177" s="6"/>
      <c r="F177" s="46"/>
      <c r="G177" s="66"/>
    </row>
    <row r="178" spans="1:7" ht="12">
      <c r="A178" s="72" t="s">
        <v>39</v>
      </c>
      <c r="B178" s="44" t="s">
        <v>25</v>
      </c>
      <c r="C178" s="12" t="s">
        <v>11</v>
      </c>
      <c r="D178" s="68">
        <f>C5</f>
        <v>19373.5</v>
      </c>
      <c r="E178" s="6"/>
      <c r="F178" s="84">
        <v>0.95</v>
      </c>
      <c r="G178" s="66">
        <f>F178*D178*12</f>
        <v>220857.90000000002</v>
      </c>
    </row>
    <row r="179" spans="1:7" ht="12">
      <c r="A179" s="51"/>
      <c r="B179" s="45" t="s">
        <v>103</v>
      </c>
      <c r="C179" s="12" t="s">
        <v>104</v>
      </c>
      <c r="D179" s="6"/>
      <c r="E179" s="6"/>
      <c r="F179" s="12"/>
      <c r="G179" s="117">
        <f>G23+G31+G33+G35+G36+G62+G64+G85+G109+G125+G133+G160+G167+G172+G174+G176+G178+G170</f>
        <v>3695170.61952648</v>
      </c>
    </row>
    <row r="180" spans="1:7" ht="12">
      <c r="A180" s="14"/>
      <c r="B180" s="60" t="s">
        <v>229</v>
      </c>
      <c r="C180" s="12" t="s">
        <v>101</v>
      </c>
      <c r="D180" s="52"/>
      <c r="E180" s="52"/>
      <c r="F180" s="12"/>
      <c r="G180" s="118">
        <f>G179/C5/12</f>
        <v>15.894437502802282</v>
      </c>
    </row>
    <row r="181" spans="1:7" ht="12">
      <c r="A181" s="14"/>
      <c r="B181" s="60" t="s">
        <v>238</v>
      </c>
      <c r="C181" s="12" t="s">
        <v>101</v>
      </c>
      <c r="D181" s="52"/>
      <c r="E181" s="52"/>
      <c r="F181" s="12"/>
      <c r="G181" s="118">
        <f>G24+G32+F35+F36+G63+G65+G86+G110+G126+G134+G161+F172+F174+F176+F178-0.01</f>
        <v>13.41548368444215</v>
      </c>
    </row>
    <row r="182" spans="1:7" ht="12">
      <c r="A182" s="14"/>
      <c r="B182" s="60" t="s">
        <v>234</v>
      </c>
      <c r="C182" s="12" t="s">
        <v>101</v>
      </c>
      <c r="D182" s="52"/>
      <c r="E182" s="52"/>
      <c r="F182" s="12"/>
      <c r="G182" s="118">
        <f>G24+G32+F35+F36+G63+G65+G86+G110+G126+G134+G161+G168+F172+F174+F176+F178+G171</f>
        <v>15.084913873631553</v>
      </c>
    </row>
    <row r="183" spans="1:7" ht="12">
      <c r="A183" s="14"/>
      <c r="B183" s="60" t="s">
        <v>235</v>
      </c>
      <c r="C183" s="12" t="s">
        <v>101</v>
      </c>
      <c r="D183" s="52"/>
      <c r="E183" s="52"/>
      <c r="F183" s="12"/>
      <c r="G183" s="118">
        <f>G24+G32+G34+F35+F36+G63+G65+G86+G110+G126+G134+G161+G168+F172+F174+F176+F178+G171</f>
        <v>17.842031753451188</v>
      </c>
    </row>
    <row r="184" spans="1:7" ht="12">
      <c r="A184" s="14"/>
      <c r="B184" s="51" t="s">
        <v>231</v>
      </c>
      <c r="C184" s="12"/>
      <c r="D184" s="52"/>
      <c r="E184" s="52"/>
      <c r="F184" s="12"/>
      <c r="G184" s="118"/>
    </row>
    <row r="185" spans="1:7" ht="12">
      <c r="A185" s="14"/>
      <c r="B185" s="45" t="s">
        <v>230</v>
      </c>
      <c r="C185" s="12"/>
      <c r="D185" s="52"/>
      <c r="E185" s="52"/>
      <c r="F185" s="12"/>
      <c r="G185" s="118"/>
    </row>
    <row r="186" spans="1:7" ht="12">
      <c r="A186" s="14"/>
      <c r="B186" s="51" t="s">
        <v>237</v>
      </c>
      <c r="C186" s="12" t="s">
        <v>101</v>
      </c>
      <c r="D186" s="52"/>
      <c r="E186" s="52"/>
      <c r="F186" s="12"/>
      <c r="G186" s="118">
        <v>13.28</v>
      </c>
    </row>
    <row r="187" spans="1:7" ht="12">
      <c r="A187" s="14"/>
      <c r="B187" s="51" t="s">
        <v>233</v>
      </c>
      <c r="C187" s="12" t="s">
        <v>101</v>
      </c>
      <c r="D187" s="52"/>
      <c r="E187" s="52"/>
      <c r="F187" s="12"/>
      <c r="G187" s="118">
        <v>14.12</v>
      </c>
    </row>
    <row r="188" spans="1:7" ht="12">
      <c r="A188" s="14"/>
      <c r="B188" s="51" t="s">
        <v>236</v>
      </c>
      <c r="C188" s="12" t="s">
        <v>101</v>
      </c>
      <c r="D188" s="52"/>
      <c r="E188" s="52"/>
      <c r="F188" s="12"/>
      <c r="G188" s="118">
        <v>16.73</v>
      </c>
    </row>
    <row r="189" spans="1:7" ht="12">
      <c r="A189" s="14"/>
      <c r="B189" s="45" t="s">
        <v>232</v>
      </c>
      <c r="C189" s="12"/>
      <c r="D189" s="52"/>
      <c r="E189" s="52"/>
      <c r="F189" s="12"/>
      <c r="G189" s="118"/>
    </row>
    <row r="190" spans="1:7" ht="12">
      <c r="A190" s="14"/>
      <c r="B190" s="51" t="s">
        <v>237</v>
      </c>
      <c r="C190" s="12" t="s">
        <v>101</v>
      </c>
      <c r="D190" s="52"/>
      <c r="E190" s="52"/>
      <c r="F190" s="12"/>
      <c r="G190" s="118">
        <v>13.56</v>
      </c>
    </row>
    <row r="191" spans="1:7" ht="12">
      <c r="A191" s="14"/>
      <c r="B191" s="51" t="s">
        <v>233</v>
      </c>
      <c r="C191" s="12" t="s">
        <v>101</v>
      </c>
      <c r="D191" s="52"/>
      <c r="E191" s="52"/>
      <c r="F191" s="12"/>
      <c r="G191" s="118">
        <v>16.04</v>
      </c>
    </row>
    <row r="192" spans="1:7" ht="12">
      <c r="A192" s="14"/>
      <c r="B192" s="51" t="s">
        <v>236</v>
      </c>
      <c r="C192" s="12" t="s">
        <v>101</v>
      </c>
      <c r="D192" s="52"/>
      <c r="E192" s="52"/>
      <c r="F192" s="12"/>
      <c r="G192" s="118">
        <v>18.95</v>
      </c>
    </row>
    <row r="193" spans="1:7" ht="12">
      <c r="A193" s="165"/>
      <c r="B193" s="166"/>
      <c r="C193" s="33"/>
      <c r="D193" s="32"/>
      <c r="E193" s="32"/>
      <c r="F193" s="33"/>
      <c r="G193" s="167"/>
    </row>
    <row r="194" spans="1:7" ht="12">
      <c r="A194" s="165"/>
      <c r="B194" s="166"/>
      <c r="C194" s="33"/>
      <c r="D194" s="32"/>
      <c r="E194" s="32"/>
      <c r="F194" s="33"/>
      <c r="G194" s="167"/>
    </row>
    <row r="195" spans="1:7" ht="12">
      <c r="A195" s="165"/>
      <c r="B195" s="166"/>
      <c r="C195" s="33"/>
      <c r="D195" s="32"/>
      <c r="E195" s="32"/>
      <c r="F195" s="33"/>
      <c r="G195" s="167"/>
    </row>
    <row r="196" spans="1:7" ht="12.75">
      <c r="A196"/>
      <c r="B196" s="29" t="s">
        <v>206</v>
      </c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</sheetData>
  <sheetProtection selectLockedCells="1" selectUnlockedCells="1"/>
  <mergeCells count="3">
    <mergeCell ref="A2:G2"/>
    <mergeCell ref="A3:G3"/>
    <mergeCell ref="B9:F9"/>
  </mergeCells>
  <printOptions/>
  <pageMargins left="0.5513888888888889" right="0.5513888888888889" top="0.3541666666666667" bottom="0.7875" header="0.5118055555555555" footer="0.511805555555555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195"/>
  <sheetViews>
    <sheetView zoomScalePageLayoutView="0" workbookViewId="0" topLeftCell="A173">
      <selection activeCell="B193" sqref="B193"/>
    </sheetView>
  </sheetViews>
  <sheetFormatPr defaultColWidth="9.140625" defaultRowHeight="12.75"/>
  <cols>
    <col min="1" max="1" width="4.57421875" style="19" customWidth="1"/>
    <col min="2" max="2" width="33.421875" style="29" customWidth="1"/>
    <col min="3" max="3" width="9.00390625" style="1" customWidth="1"/>
    <col min="4" max="4" width="9.00390625" style="28" customWidth="1"/>
    <col min="5" max="5" width="9.7109375" style="1" customWidth="1"/>
    <col min="6" max="6" width="9.140625" style="2" customWidth="1"/>
    <col min="7" max="7" width="11.140625" style="29" customWidth="1"/>
    <col min="8" max="16384" width="9.140625" style="29" customWidth="1"/>
  </cols>
  <sheetData>
    <row r="1" spans="1:7" ht="12">
      <c r="A1" s="59"/>
      <c r="B1" s="59"/>
      <c r="E1" s="28"/>
      <c r="F1" s="1"/>
      <c r="G1" s="63" t="s">
        <v>0</v>
      </c>
    </row>
    <row r="2" spans="1:7" ht="12">
      <c r="A2" s="170" t="s">
        <v>107</v>
      </c>
      <c r="B2" s="171"/>
      <c r="C2" s="171"/>
      <c r="D2" s="171"/>
      <c r="E2" s="171"/>
      <c r="F2" s="171"/>
      <c r="G2" s="171"/>
    </row>
    <row r="3" spans="1:7" ht="12">
      <c r="A3" s="170" t="s">
        <v>108</v>
      </c>
      <c r="B3" s="171"/>
      <c r="C3" s="171"/>
      <c r="D3" s="171"/>
      <c r="E3" s="171"/>
      <c r="F3" s="171"/>
      <c r="G3" s="171"/>
    </row>
    <row r="4" spans="1:7" ht="12">
      <c r="A4" s="59"/>
      <c r="B4" s="30" t="s">
        <v>208</v>
      </c>
      <c r="E4" s="28"/>
      <c r="F4" s="1"/>
      <c r="G4" s="2"/>
    </row>
    <row r="5" spans="1:7" ht="12">
      <c r="A5" s="59"/>
      <c r="B5" s="31" t="s">
        <v>109</v>
      </c>
      <c r="C5" s="69">
        <v>3841.8</v>
      </c>
      <c r="D5" s="32"/>
      <c r="E5" s="32"/>
      <c r="F5" s="33"/>
      <c r="G5" s="2"/>
    </row>
    <row r="6" spans="1:7" ht="12">
      <c r="A6" s="59"/>
      <c r="B6" s="2"/>
      <c r="E6" s="28"/>
      <c r="F6" s="1"/>
      <c r="G6" s="2"/>
    </row>
    <row r="7" spans="1:7" ht="24">
      <c r="A7" s="10" t="s">
        <v>1</v>
      </c>
      <c r="B7" s="7" t="s">
        <v>2</v>
      </c>
      <c r="C7" s="10" t="s">
        <v>3</v>
      </c>
      <c r="D7" s="34" t="s">
        <v>4</v>
      </c>
      <c r="E7" s="64" t="s">
        <v>212</v>
      </c>
      <c r="F7" s="35" t="s">
        <v>5</v>
      </c>
      <c r="G7" s="3" t="s">
        <v>6</v>
      </c>
    </row>
    <row r="8" spans="1:7" ht="12">
      <c r="A8" s="4">
        <v>1</v>
      </c>
      <c r="B8" s="4">
        <v>2</v>
      </c>
      <c r="C8" s="12">
        <v>3</v>
      </c>
      <c r="D8" s="36">
        <v>4</v>
      </c>
      <c r="E8" s="12">
        <v>5</v>
      </c>
      <c r="F8" s="4">
        <v>6</v>
      </c>
      <c r="G8" s="4">
        <v>7</v>
      </c>
    </row>
    <row r="9" spans="1:7" ht="12">
      <c r="A9" s="21" t="s">
        <v>7</v>
      </c>
      <c r="B9" s="172" t="s">
        <v>8</v>
      </c>
      <c r="C9" s="173"/>
      <c r="D9" s="173"/>
      <c r="E9" s="173"/>
      <c r="F9" s="173"/>
      <c r="G9" s="4"/>
    </row>
    <row r="10" spans="1:7" ht="12">
      <c r="A10" s="65" t="s">
        <v>9</v>
      </c>
      <c r="B10" s="13" t="s">
        <v>10</v>
      </c>
      <c r="C10" s="12"/>
      <c r="D10" s="6"/>
      <c r="E10" s="6"/>
      <c r="F10" s="46"/>
      <c r="G10" s="66"/>
    </row>
    <row r="11" spans="1:7" ht="24">
      <c r="A11" s="37">
        <v>1</v>
      </c>
      <c r="B11" s="67" t="s">
        <v>110</v>
      </c>
      <c r="C11" s="12" t="s">
        <v>111</v>
      </c>
      <c r="D11" s="68">
        <v>602.6</v>
      </c>
      <c r="E11" s="68">
        <v>288</v>
      </c>
      <c r="F11" s="70">
        <v>0.29</v>
      </c>
      <c r="G11" s="6">
        <f>D11*E11*F11</f>
        <v>50329.152</v>
      </c>
    </row>
    <row r="12" spans="1:7" ht="12">
      <c r="A12" s="37">
        <v>2</v>
      </c>
      <c r="B12" s="67" t="s">
        <v>112</v>
      </c>
      <c r="C12" s="12" t="s">
        <v>111</v>
      </c>
      <c r="D12" s="68">
        <v>602.6</v>
      </c>
      <c r="E12" s="68">
        <v>24</v>
      </c>
      <c r="F12" s="70">
        <v>1.15</v>
      </c>
      <c r="G12" s="6">
        <f aca="true" t="shared" si="0" ref="G12:G21">D12*E12*F12</f>
        <v>16631.760000000002</v>
      </c>
    </row>
    <row r="13" spans="1:7" ht="12">
      <c r="A13" s="37">
        <v>3</v>
      </c>
      <c r="B13" s="67" t="s">
        <v>113</v>
      </c>
      <c r="C13" s="12" t="s">
        <v>111</v>
      </c>
      <c r="D13" s="68">
        <v>59</v>
      </c>
      <c r="E13" s="68">
        <v>2</v>
      </c>
      <c r="F13" s="70">
        <v>14.36</v>
      </c>
      <c r="G13" s="6">
        <f t="shared" si="0"/>
        <v>1694.48</v>
      </c>
    </row>
    <row r="14" spans="1:7" ht="12">
      <c r="A14" s="37">
        <v>4</v>
      </c>
      <c r="B14" s="67" t="s">
        <v>214</v>
      </c>
      <c r="C14" s="12" t="s">
        <v>111</v>
      </c>
      <c r="D14" s="68">
        <v>60.3</v>
      </c>
      <c r="E14" s="68">
        <v>24</v>
      </c>
      <c r="F14" s="70">
        <v>0.93</v>
      </c>
      <c r="G14" s="6">
        <f t="shared" si="0"/>
        <v>1345.896</v>
      </c>
    </row>
    <row r="15" spans="1:7" ht="24">
      <c r="A15" s="37">
        <v>5</v>
      </c>
      <c r="B15" s="67" t="s">
        <v>115</v>
      </c>
      <c r="C15" s="12" t="s">
        <v>111</v>
      </c>
      <c r="D15" s="68">
        <v>17</v>
      </c>
      <c r="E15" s="68">
        <v>288</v>
      </c>
      <c r="F15" s="70">
        <v>0.29</v>
      </c>
      <c r="G15" s="6">
        <f t="shared" si="0"/>
        <v>1419.84</v>
      </c>
    </row>
    <row r="16" spans="1:7" ht="12">
      <c r="A16" s="37">
        <v>6</v>
      </c>
      <c r="B16" s="67" t="s">
        <v>116</v>
      </c>
      <c r="C16" s="12" t="s">
        <v>111</v>
      </c>
      <c r="D16" s="68">
        <v>17</v>
      </c>
      <c r="E16" s="68">
        <v>14</v>
      </c>
      <c r="F16" s="70">
        <v>1.15</v>
      </c>
      <c r="G16" s="6">
        <f t="shared" si="0"/>
        <v>273.7</v>
      </c>
    </row>
    <row r="17" spans="1:7" ht="12">
      <c r="A17" s="37">
        <v>7</v>
      </c>
      <c r="B17" s="67" t="s">
        <v>117</v>
      </c>
      <c r="C17" s="12" t="s">
        <v>111</v>
      </c>
      <c r="D17" s="68">
        <v>865</v>
      </c>
      <c r="E17" s="68">
        <v>2</v>
      </c>
      <c r="F17" s="70">
        <v>1.6</v>
      </c>
      <c r="G17" s="6">
        <f t="shared" si="0"/>
        <v>2768</v>
      </c>
    </row>
    <row r="18" spans="1:7" ht="12">
      <c r="A18" s="37">
        <v>8</v>
      </c>
      <c r="B18" s="67" t="s">
        <v>118</v>
      </c>
      <c r="C18" s="12" t="s">
        <v>111</v>
      </c>
      <c r="D18" s="68">
        <v>13</v>
      </c>
      <c r="E18" s="68">
        <v>2</v>
      </c>
      <c r="F18" s="70">
        <v>2.27</v>
      </c>
      <c r="G18" s="6">
        <f t="shared" si="0"/>
        <v>59.02</v>
      </c>
    </row>
    <row r="19" spans="1:7" ht="12">
      <c r="A19" s="37">
        <v>9</v>
      </c>
      <c r="B19" s="67" t="s">
        <v>119</v>
      </c>
      <c r="C19" s="12" t="s">
        <v>111</v>
      </c>
      <c r="D19" s="68">
        <v>70</v>
      </c>
      <c r="E19" s="68">
        <v>12</v>
      </c>
      <c r="F19" s="70">
        <v>1.86</v>
      </c>
      <c r="G19" s="6">
        <f t="shared" si="0"/>
        <v>1562.4</v>
      </c>
    </row>
    <row r="20" spans="1:7" ht="12">
      <c r="A20" s="37">
        <v>10</v>
      </c>
      <c r="B20" s="67" t="s">
        <v>120</v>
      </c>
      <c r="C20" s="12" t="s">
        <v>111</v>
      </c>
      <c r="D20" s="68">
        <v>48</v>
      </c>
      <c r="E20" s="68">
        <v>2</v>
      </c>
      <c r="F20" s="70">
        <v>2.77</v>
      </c>
      <c r="G20" s="6">
        <f t="shared" si="0"/>
        <v>265.92</v>
      </c>
    </row>
    <row r="21" spans="1:7" ht="24">
      <c r="A21" s="37">
        <v>11</v>
      </c>
      <c r="B21" s="67" t="s">
        <v>213</v>
      </c>
      <c r="C21" s="12" t="s">
        <v>111</v>
      </c>
      <c r="D21" s="68">
        <v>18</v>
      </c>
      <c r="E21" s="68">
        <v>12</v>
      </c>
      <c r="F21" s="70">
        <v>1.2</v>
      </c>
      <c r="G21" s="6">
        <f t="shared" si="0"/>
        <v>259.2</v>
      </c>
    </row>
    <row r="22" spans="1:7" ht="12">
      <c r="A22" s="37"/>
      <c r="B22" s="126" t="s">
        <v>205</v>
      </c>
      <c r="C22" s="12"/>
      <c r="D22" s="6"/>
      <c r="E22" s="6"/>
      <c r="F22" s="46"/>
      <c r="G22" s="66">
        <f>SUM(G11:G21)</f>
        <v>76609.36799999999</v>
      </c>
    </row>
    <row r="23" spans="1:7" ht="12">
      <c r="A23" s="37"/>
      <c r="B23" s="71" t="s">
        <v>203</v>
      </c>
      <c r="C23" s="12"/>
      <c r="D23" s="6"/>
      <c r="E23" s="6"/>
      <c r="F23" s="46"/>
      <c r="G23" s="66">
        <f>G22*1.18</f>
        <v>90399.05423999998</v>
      </c>
    </row>
    <row r="24" spans="1:7" ht="12">
      <c r="A24" s="39"/>
      <c r="B24" s="71" t="s">
        <v>202</v>
      </c>
      <c r="C24" s="12" t="s">
        <v>11</v>
      </c>
      <c r="D24" s="6"/>
      <c r="E24" s="6"/>
      <c r="F24" s="46"/>
      <c r="G24" s="66">
        <f>G23/C5/12</f>
        <v>1.9608658753709196</v>
      </c>
    </row>
    <row r="25" spans="1:7" ht="12">
      <c r="A25" s="72" t="s">
        <v>12</v>
      </c>
      <c r="B25" s="13" t="s">
        <v>13</v>
      </c>
      <c r="C25" s="12"/>
      <c r="D25" s="6"/>
      <c r="E25" s="6"/>
      <c r="F25" s="46"/>
      <c r="G25" s="66"/>
    </row>
    <row r="26" spans="1:7" ht="24">
      <c r="A26" s="39">
        <v>1</v>
      </c>
      <c r="B26" s="67" t="s">
        <v>191</v>
      </c>
      <c r="C26" s="12" t="s">
        <v>56</v>
      </c>
      <c r="D26" s="68">
        <v>2</v>
      </c>
      <c r="E26" s="68">
        <v>288</v>
      </c>
      <c r="F26" s="70">
        <v>28.24</v>
      </c>
      <c r="G26" s="6">
        <f>D26*E26*F26</f>
        <v>16266.24</v>
      </c>
    </row>
    <row r="27" spans="1:7" ht="24">
      <c r="A27" s="39">
        <v>2</v>
      </c>
      <c r="B27" s="67" t="s">
        <v>192</v>
      </c>
      <c r="C27" s="12" t="s">
        <v>56</v>
      </c>
      <c r="D27" s="68">
        <v>14</v>
      </c>
      <c r="E27" s="68">
        <v>144</v>
      </c>
      <c r="F27" s="70">
        <v>2.93</v>
      </c>
      <c r="G27" s="6">
        <f>D27*E27*F27</f>
        <v>5906.88</v>
      </c>
    </row>
    <row r="28" spans="1:7" ht="12">
      <c r="A28" s="39">
        <v>3</v>
      </c>
      <c r="B28" s="67" t="s">
        <v>193</v>
      </c>
      <c r="C28" s="12" t="s">
        <v>63</v>
      </c>
      <c r="D28" s="68">
        <v>21</v>
      </c>
      <c r="E28" s="68">
        <v>6</v>
      </c>
      <c r="F28" s="70">
        <v>2.27</v>
      </c>
      <c r="G28" s="6">
        <f>D28*E28*F28</f>
        <v>286.02</v>
      </c>
    </row>
    <row r="29" spans="1:7" ht="12">
      <c r="A29" s="39">
        <v>4</v>
      </c>
      <c r="B29" s="67" t="s">
        <v>218</v>
      </c>
      <c r="C29" s="12" t="s">
        <v>30</v>
      </c>
      <c r="D29" s="68">
        <v>8</v>
      </c>
      <c r="E29" s="68">
        <v>24</v>
      </c>
      <c r="F29" s="70">
        <v>6.54</v>
      </c>
      <c r="G29" s="6">
        <f>D29*E29*F29</f>
        <v>1255.68</v>
      </c>
    </row>
    <row r="30" spans="1:7" ht="12">
      <c r="A30" s="39"/>
      <c r="B30" s="71" t="s">
        <v>205</v>
      </c>
      <c r="C30" s="12"/>
      <c r="D30" s="6"/>
      <c r="E30" s="6"/>
      <c r="F30" s="46"/>
      <c r="G30" s="66">
        <f>G26+G27+G28+G29</f>
        <v>23714.82</v>
      </c>
    </row>
    <row r="31" spans="1:7" ht="12">
      <c r="A31" s="39"/>
      <c r="B31" s="71" t="s">
        <v>201</v>
      </c>
      <c r="C31" s="12"/>
      <c r="D31" s="6"/>
      <c r="E31" s="6"/>
      <c r="F31" s="46"/>
      <c r="G31" s="66">
        <f>G30*1.18</f>
        <v>27983.487599999997</v>
      </c>
    </row>
    <row r="32" spans="1:7" ht="12">
      <c r="A32" s="39"/>
      <c r="B32" s="71" t="s">
        <v>202</v>
      </c>
      <c r="C32" s="12" t="s">
        <v>11</v>
      </c>
      <c r="D32" s="12"/>
      <c r="E32" s="6"/>
      <c r="F32" s="46"/>
      <c r="G32" s="66">
        <f>G31/C5/12</f>
        <v>0.6069960174918007</v>
      </c>
    </row>
    <row r="33" spans="1:7" ht="12">
      <c r="A33" s="72" t="s">
        <v>14</v>
      </c>
      <c r="B33" s="13" t="s">
        <v>15</v>
      </c>
      <c r="C33" s="12" t="s">
        <v>200</v>
      </c>
      <c r="D33" s="68">
        <v>2</v>
      </c>
      <c r="E33" s="6"/>
      <c r="F33" s="70">
        <v>4494.24</v>
      </c>
      <c r="G33" s="66">
        <f>F33*D33*12</f>
        <v>107861.76</v>
      </c>
    </row>
    <row r="34" spans="1:7" ht="12">
      <c r="A34" s="72"/>
      <c r="B34" s="13"/>
      <c r="C34" s="12" t="s">
        <v>11</v>
      </c>
      <c r="D34" s="122"/>
      <c r="E34" s="122"/>
      <c r="F34" s="52"/>
      <c r="G34" s="66">
        <f>G33/C5/7*9/12</f>
        <v>3.0081256553847524</v>
      </c>
    </row>
    <row r="35" spans="1:7" ht="12">
      <c r="A35" s="73" t="s">
        <v>16</v>
      </c>
      <c r="B35" s="40" t="s">
        <v>17</v>
      </c>
      <c r="C35" s="12" t="s">
        <v>11</v>
      </c>
      <c r="D35" s="68">
        <f>C5</f>
        <v>3841.8</v>
      </c>
      <c r="E35" s="6"/>
      <c r="F35" s="74">
        <v>1.09</v>
      </c>
      <c r="G35" s="66">
        <f>F35*D35*12</f>
        <v>50250.744000000006</v>
      </c>
    </row>
    <row r="36" spans="1:7" ht="24">
      <c r="A36" s="72" t="s">
        <v>18</v>
      </c>
      <c r="B36" s="40" t="s">
        <v>19</v>
      </c>
      <c r="C36" s="12" t="s">
        <v>11</v>
      </c>
      <c r="D36" s="68">
        <f>C5</f>
        <v>3841.8</v>
      </c>
      <c r="E36" s="6"/>
      <c r="F36" s="74">
        <v>0.12</v>
      </c>
      <c r="G36" s="66">
        <f>F36*D36*12</f>
        <v>5532.192</v>
      </c>
    </row>
    <row r="37" spans="1:7" ht="24">
      <c r="A37" s="72" t="s">
        <v>20</v>
      </c>
      <c r="B37" s="40" t="s">
        <v>122</v>
      </c>
      <c r="C37" s="12"/>
      <c r="D37" s="6"/>
      <c r="E37" s="6"/>
      <c r="F37" s="46"/>
      <c r="G37" s="66"/>
    </row>
    <row r="38" spans="1:7" ht="12">
      <c r="A38" s="39">
        <v>1</v>
      </c>
      <c r="B38" s="75" t="s">
        <v>123</v>
      </c>
      <c r="C38" s="76" t="s">
        <v>81</v>
      </c>
      <c r="D38" s="68">
        <v>200</v>
      </c>
      <c r="E38" s="68">
        <v>1</v>
      </c>
      <c r="F38" s="139">
        <v>1.72</v>
      </c>
      <c r="G38" s="6">
        <f aca="true" t="shared" si="1" ref="G38:G60">D38*E38*F38</f>
        <v>344</v>
      </c>
    </row>
    <row r="39" spans="1:7" ht="12">
      <c r="A39" s="39">
        <v>2</v>
      </c>
      <c r="B39" s="75" t="s">
        <v>124</v>
      </c>
      <c r="C39" s="77" t="s">
        <v>81</v>
      </c>
      <c r="D39" s="68">
        <v>200</v>
      </c>
      <c r="E39" s="68">
        <v>28</v>
      </c>
      <c r="F39" s="139">
        <v>0.14</v>
      </c>
      <c r="G39" s="6">
        <f t="shared" si="1"/>
        <v>784.0000000000001</v>
      </c>
    </row>
    <row r="40" spans="1:7" ht="12">
      <c r="A40" s="39">
        <v>3</v>
      </c>
      <c r="B40" s="75" t="s">
        <v>125</v>
      </c>
      <c r="C40" s="77" t="s">
        <v>81</v>
      </c>
      <c r="D40" s="68">
        <v>200</v>
      </c>
      <c r="E40" s="68">
        <v>10</v>
      </c>
      <c r="F40" s="139">
        <v>0.69</v>
      </c>
      <c r="G40" s="6">
        <f t="shared" si="1"/>
        <v>1380</v>
      </c>
    </row>
    <row r="41" spans="1:7" ht="12">
      <c r="A41" s="39">
        <v>4</v>
      </c>
      <c r="B41" s="75" t="s">
        <v>227</v>
      </c>
      <c r="C41" s="77" t="s">
        <v>81</v>
      </c>
      <c r="D41" s="68">
        <v>229</v>
      </c>
      <c r="E41" s="68">
        <v>12</v>
      </c>
      <c r="F41" s="139">
        <v>0.69</v>
      </c>
      <c r="G41" s="6">
        <f t="shared" si="1"/>
        <v>1896.12</v>
      </c>
    </row>
    <row r="42" spans="1:7" ht="12">
      <c r="A42" s="39">
        <v>5</v>
      </c>
      <c r="B42" s="75" t="s">
        <v>126</v>
      </c>
      <c r="C42" s="77" t="s">
        <v>127</v>
      </c>
      <c r="D42" s="68">
        <v>2</v>
      </c>
      <c r="E42" s="68">
        <v>245</v>
      </c>
      <c r="F42" s="139">
        <v>3.28</v>
      </c>
      <c r="G42" s="6">
        <f t="shared" si="1"/>
        <v>1607.1999999999998</v>
      </c>
    </row>
    <row r="43" spans="1:7" ht="12">
      <c r="A43" s="39">
        <v>6</v>
      </c>
      <c r="B43" s="75" t="s">
        <v>128</v>
      </c>
      <c r="C43" s="77" t="s">
        <v>81</v>
      </c>
      <c r="D43" s="68">
        <v>522</v>
      </c>
      <c r="E43" s="68">
        <v>1</v>
      </c>
      <c r="F43" s="139">
        <v>1.2</v>
      </c>
      <c r="G43" s="6">
        <f t="shared" si="1"/>
        <v>626.4</v>
      </c>
    </row>
    <row r="44" spans="1:7" ht="12">
      <c r="A44" s="39">
        <v>7</v>
      </c>
      <c r="B44" s="75" t="s">
        <v>129</v>
      </c>
      <c r="C44" s="77" t="s">
        <v>81</v>
      </c>
      <c r="D44" s="68">
        <v>522</v>
      </c>
      <c r="E44" s="68">
        <v>122</v>
      </c>
      <c r="F44" s="139">
        <v>0.06</v>
      </c>
      <c r="G44" s="6">
        <f t="shared" si="1"/>
        <v>3821.04</v>
      </c>
    </row>
    <row r="45" spans="1:7" ht="12" customHeight="1">
      <c r="A45" s="39">
        <v>8</v>
      </c>
      <c r="B45" s="75" t="s">
        <v>130</v>
      </c>
      <c r="C45" s="77" t="s">
        <v>131</v>
      </c>
      <c r="D45" s="68">
        <v>0.1</v>
      </c>
      <c r="E45" s="68">
        <v>3</v>
      </c>
      <c r="F45" s="139">
        <v>11.29</v>
      </c>
      <c r="G45" s="6">
        <f t="shared" si="1"/>
        <v>3.3870000000000005</v>
      </c>
    </row>
    <row r="46" spans="1:7" ht="12">
      <c r="A46" s="39">
        <v>9</v>
      </c>
      <c r="B46" s="75" t="s">
        <v>132</v>
      </c>
      <c r="C46" s="77" t="s">
        <v>127</v>
      </c>
      <c r="D46" s="68">
        <v>4</v>
      </c>
      <c r="E46" s="68">
        <v>1</v>
      </c>
      <c r="F46" s="139">
        <v>2.37</v>
      </c>
      <c r="G46" s="6">
        <f t="shared" si="1"/>
        <v>9.48</v>
      </c>
    </row>
    <row r="47" spans="1:7" ht="12">
      <c r="A47" s="39">
        <v>10</v>
      </c>
      <c r="B47" s="75" t="s">
        <v>133</v>
      </c>
      <c r="C47" s="77" t="s">
        <v>81</v>
      </c>
      <c r="D47" s="68">
        <v>241</v>
      </c>
      <c r="E47" s="68">
        <v>122</v>
      </c>
      <c r="F47" s="139">
        <v>0.14</v>
      </c>
      <c r="G47" s="6">
        <f t="shared" si="1"/>
        <v>4116.280000000001</v>
      </c>
    </row>
    <row r="48" spans="1:7" ht="12">
      <c r="A48" s="39">
        <v>11</v>
      </c>
      <c r="B48" s="75" t="s">
        <v>134</v>
      </c>
      <c r="C48" s="77" t="s">
        <v>81</v>
      </c>
      <c r="D48" s="68">
        <v>14</v>
      </c>
      <c r="E48" s="68">
        <v>28</v>
      </c>
      <c r="F48" s="139">
        <v>0.14</v>
      </c>
      <c r="G48" s="6">
        <f t="shared" si="1"/>
        <v>54.88</v>
      </c>
    </row>
    <row r="49" spans="1:7" ht="11.25" customHeight="1">
      <c r="A49" s="39">
        <v>12</v>
      </c>
      <c r="B49" s="75" t="s">
        <v>135</v>
      </c>
      <c r="C49" s="77" t="s">
        <v>81</v>
      </c>
      <c r="D49" s="68">
        <v>229</v>
      </c>
      <c r="E49" s="68">
        <v>25</v>
      </c>
      <c r="F49" s="139">
        <v>0.69</v>
      </c>
      <c r="G49" s="6">
        <f t="shared" si="1"/>
        <v>3950.2499999999995</v>
      </c>
    </row>
    <row r="50" spans="1:7" ht="24">
      <c r="A50" s="39">
        <v>13</v>
      </c>
      <c r="B50" s="75" t="s">
        <v>136</v>
      </c>
      <c r="C50" s="87" t="s">
        <v>131</v>
      </c>
      <c r="D50" s="68">
        <v>0.5</v>
      </c>
      <c r="E50" s="68">
        <v>36</v>
      </c>
      <c r="F50" s="96">
        <v>11.29</v>
      </c>
      <c r="G50" s="6">
        <f t="shared" si="1"/>
        <v>203.21999999999997</v>
      </c>
    </row>
    <row r="51" spans="1:7" ht="12">
      <c r="A51" s="39">
        <v>14</v>
      </c>
      <c r="B51" s="75" t="s">
        <v>137</v>
      </c>
      <c r="C51" s="77" t="s">
        <v>81</v>
      </c>
      <c r="D51" s="68">
        <v>229</v>
      </c>
      <c r="E51" s="68">
        <v>36</v>
      </c>
      <c r="F51" s="139">
        <v>0.15</v>
      </c>
      <c r="G51" s="6">
        <f t="shared" si="1"/>
        <v>1236.6</v>
      </c>
    </row>
    <row r="52" spans="1:7" ht="12">
      <c r="A52" s="39">
        <v>15</v>
      </c>
      <c r="B52" s="75" t="s">
        <v>138</v>
      </c>
      <c r="C52" s="77" t="s">
        <v>81</v>
      </c>
      <c r="D52" s="68">
        <v>14</v>
      </c>
      <c r="E52" s="68">
        <v>5</v>
      </c>
      <c r="F52" s="139">
        <v>2.02</v>
      </c>
      <c r="G52" s="6">
        <f t="shared" si="1"/>
        <v>141.4</v>
      </c>
    </row>
    <row r="53" spans="1:7" ht="12">
      <c r="A53" s="39">
        <v>16</v>
      </c>
      <c r="B53" s="75" t="s">
        <v>139</v>
      </c>
      <c r="C53" s="77" t="s">
        <v>81</v>
      </c>
      <c r="D53" s="68">
        <v>16</v>
      </c>
      <c r="E53" s="68">
        <v>2</v>
      </c>
      <c r="F53" s="139">
        <v>4.8</v>
      </c>
      <c r="G53" s="6">
        <f t="shared" si="1"/>
        <v>153.6</v>
      </c>
    </row>
    <row r="54" spans="1:7" ht="24">
      <c r="A54" s="39">
        <v>17</v>
      </c>
      <c r="B54" s="75" t="s">
        <v>140</v>
      </c>
      <c r="C54" s="87" t="s">
        <v>81</v>
      </c>
      <c r="D54" s="68">
        <v>438</v>
      </c>
      <c r="E54" s="68">
        <v>72</v>
      </c>
      <c r="F54" s="96">
        <v>0.06</v>
      </c>
      <c r="G54" s="6">
        <f t="shared" si="1"/>
        <v>1892.1599999999999</v>
      </c>
    </row>
    <row r="55" spans="1:7" ht="24">
      <c r="A55" s="39">
        <v>18</v>
      </c>
      <c r="B55" s="78" t="s">
        <v>141</v>
      </c>
      <c r="C55" s="123" t="s">
        <v>131</v>
      </c>
      <c r="D55" s="68">
        <v>0.5</v>
      </c>
      <c r="E55" s="68">
        <v>1</v>
      </c>
      <c r="F55" s="141">
        <v>11.29</v>
      </c>
      <c r="G55" s="6">
        <f t="shared" si="1"/>
        <v>5.645</v>
      </c>
    </row>
    <row r="56" spans="1:7" ht="12">
      <c r="A56" s="39">
        <v>19</v>
      </c>
      <c r="B56" s="81" t="s">
        <v>142</v>
      </c>
      <c r="C56" s="22" t="s">
        <v>143</v>
      </c>
      <c r="D56" s="68">
        <v>8.72</v>
      </c>
      <c r="E56" s="68">
        <v>3</v>
      </c>
      <c r="F56" s="138">
        <v>27.3</v>
      </c>
      <c r="G56" s="6">
        <f t="shared" si="1"/>
        <v>714.1680000000001</v>
      </c>
    </row>
    <row r="57" spans="1:7" ht="24">
      <c r="A57" s="39">
        <v>20</v>
      </c>
      <c r="B57" s="81" t="s">
        <v>195</v>
      </c>
      <c r="C57" s="22" t="s">
        <v>33</v>
      </c>
      <c r="D57" s="133">
        <v>0.078</v>
      </c>
      <c r="E57" s="68">
        <v>2</v>
      </c>
      <c r="F57" s="114">
        <v>666.64</v>
      </c>
      <c r="G57" s="6">
        <f t="shared" si="1"/>
        <v>103.99584</v>
      </c>
    </row>
    <row r="58" spans="1:7" ht="24">
      <c r="A58" s="39">
        <v>21</v>
      </c>
      <c r="B58" s="81" t="s">
        <v>144</v>
      </c>
      <c r="C58" s="22" t="s">
        <v>33</v>
      </c>
      <c r="D58" s="133">
        <v>0.078</v>
      </c>
      <c r="E58" s="68">
        <v>6</v>
      </c>
      <c r="F58" s="114">
        <v>506.11</v>
      </c>
      <c r="G58" s="6">
        <f t="shared" si="1"/>
        <v>236.85948</v>
      </c>
    </row>
    <row r="59" spans="1:7" ht="24">
      <c r="A59" s="39">
        <v>22</v>
      </c>
      <c r="B59" s="81" t="s">
        <v>145</v>
      </c>
      <c r="C59" s="22" t="s">
        <v>33</v>
      </c>
      <c r="D59" s="134">
        <v>0.078</v>
      </c>
      <c r="E59" s="68">
        <v>5</v>
      </c>
      <c r="F59" s="114">
        <v>789.32</v>
      </c>
      <c r="G59" s="6">
        <f t="shared" si="1"/>
        <v>307.83480000000003</v>
      </c>
    </row>
    <row r="60" spans="1:7" ht="12">
      <c r="A60" s="39"/>
      <c r="B60" s="17" t="s">
        <v>146</v>
      </c>
      <c r="C60" s="22" t="s">
        <v>67</v>
      </c>
      <c r="D60" s="68">
        <v>1</v>
      </c>
      <c r="E60" s="68">
        <v>1</v>
      </c>
      <c r="F60" s="138">
        <v>208.49</v>
      </c>
      <c r="G60" s="6">
        <f t="shared" si="1"/>
        <v>208.49</v>
      </c>
    </row>
    <row r="61" spans="1:7" ht="12">
      <c r="A61" s="39"/>
      <c r="B61" s="71" t="s">
        <v>205</v>
      </c>
      <c r="C61" s="22" t="s">
        <v>104</v>
      </c>
      <c r="D61" s="6"/>
      <c r="E61" s="6"/>
      <c r="F61" s="82"/>
      <c r="G61" s="66">
        <f>SUM(G38:G60)</f>
        <v>23797.01012</v>
      </c>
    </row>
    <row r="62" spans="1:7" ht="12">
      <c r="A62" s="39"/>
      <c r="B62" s="71" t="s">
        <v>201</v>
      </c>
      <c r="C62" s="22"/>
      <c r="D62" s="6"/>
      <c r="E62" s="6"/>
      <c r="F62" s="82"/>
      <c r="G62" s="66">
        <f>G61*1.18</f>
        <v>28080.471941599997</v>
      </c>
    </row>
    <row r="63" spans="1:7" ht="12">
      <c r="A63" s="41"/>
      <c r="B63" s="71" t="s">
        <v>202</v>
      </c>
      <c r="C63" s="12" t="s">
        <v>11</v>
      </c>
      <c r="D63" s="6"/>
      <c r="E63" s="6"/>
      <c r="F63" s="82"/>
      <c r="G63" s="66">
        <f>G62/C5/12</f>
        <v>0.6090997262914952</v>
      </c>
    </row>
    <row r="64" spans="1:7" ht="12">
      <c r="A64" s="73" t="s">
        <v>21</v>
      </c>
      <c r="B64" s="40" t="s">
        <v>22</v>
      </c>
      <c r="C64" s="12" t="s">
        <v>147</v>
      </c>
      <c r="D64" s="83">
        <v>650</v>
      </c>
      <c r="E64" s="6"/>
      <c r="F64" s="84">
        <v>0.68</v>
      </c>
      <c r="G64" s="66">
        <f>F64*D64*12</f>
        <v>5304.000000000001</v>
      </c>
    </row>
    <row r="65" spans="1:7" ht="12">
      <c r="A65" s="21"/>
      <c r="B65" s="44"/>
      <c r="C65" s="12" t="s">
        <v>11</v>
      </c>
      <c r="D65" s="6"/>
      <c r="E65" s="6"/>
      <c r="F65" s="12"/>
      <c r="G65" s="27">
        <f>G64/C5/12</f>
        <v>0.11505023686813474</v>
      </c>
    </row>
    <row r="66" spans="1:7" ht="12">
      <c r="A66" s="21" t="s">
        <v>148</v>
      </c>
      <c r="B66" s="56" t="s">
        <v>27</v>
      </c>
      <c r="C66" s="46"/>
      <c r="D66" s="47" t="s">
        <v>149</v>
      </c>
      <c r="E66" s="47"/>
      <c r="F66" s="12"/>
      <c r="G66" s="4"/>
    </row>
    <row r="67" spans="1:7" ht="12">
      <c r="A67" s="21" t="s">
        <v>150</v>
      </c>
      <c r="B67" s="60" t="s">
        <v>28</v>
      </c>
      <c r="C67" s="48"/>
      <c r="D67" s="47"/>
      <c r="E67" s="47"/>
      <c r="F67" s="12"/>
      <c r="G67" s="4"/>
    </row>
    <row r="68" spans="1:7" ht="12.75" customHeight="1">
      <c r="A68" s="85">
        <v>1</v>
      </c>
      <c r="B68" s="86" t="s">
        <v>29</v>
      </c>
      <c r="C68" s="87" t="s">
        <v>30</v>
      </c>
      <c r="D68" s="88">
        <v>100</v>
      </c>
      <c r="E68" s="87"/>
      <c r="F68" s="89">
        <v>23.74</v>
      </c>
      <c r="G68" s="90">
        <f>D68*F68</f>
        <v>2374</v>
      </c>
    </row>
    <row r="69" spans="1:7" ht="12">
      <c r="A69" s="85">
        <v>2</v>
      </c>
      <c r="B69" s="86" t="s">
        <v>106</v>
      </c>
      <c r="C69" s="87" t="s">
        <v>30</v>
      </c>
      <c r="D69" s="88"/>
      <c r="E69" s="87"/>
      <c r="F69" s="89">
        <v>62.95</v>
      </c>
      <c r="G69" s="90">
        <f aca="true" t="shared" si="2" ref="G69:G82">D69*F69</f>
        <v>0</v>
      </c>
    </row>
    <row r="70" spans="1:7" ht="12">
      <c r="A70" s="20">
        <v>3</v>
      </c>
      <c r="B70" s="51" t="s">
        <v>151</v>
      </c>
      <c r="C70" s="87" t="s">
        <v>152</v>
      </c>
      <c r="D70" s="88">
        <v>72</v>
      </c>
      <c r="E70" s="87"/>
      <c r="F70" s="89">
        <v>12.64</v>
      </c>
      <c r="G70" s="90">
        <f t="shared" si="2"/>
        <v>910.08</v>
      </c>
    </row>
    <row r="71" spans="1:7" ht="12">
      <c r="A71" s="85">
        <v>4</v>
      </c>
      <c r="B71" s="51" t="s">
        <v>31</v>
      </c>
      <c r="C71" s="87" t="s">
        <v>32</v>
      </c>
      <c r="D71" s="88">
        <v>72</v>
      </c>
      <c r="E71" s="87"/>
      <c r="F71" s="89">
        <v>12.64</v>
      </c>
      <c r="G71" s="90">
        <f t="shared" si="2"/>
        <v>910.08</v>
      </c>
    </row>
    <row r="72" spans="1:7" ht="24">
      <c r="A72" s="85">
        <v>5</v>
      </c>
      <c r="B72" s="86" t="s">
        <v>153</v>
      </c>
      <c r="C72" s="87" t="s">
        <v>33</v>
      </c>
      <c r="D72" s="135">
        <v>0.65</v>
      </c>
      <c r="E72" s="87"/>
      <c r="F72" s="89">
        <v>1264.03</v>
      </c>
      <c r="G72" s="90">
        <f t="shared" si="2"/>
        <v>821.6195</v>
      </c>
    </row>
    <row r="73" spans="1:7" ht="12">
      <c r="A73" s="20">
        <v>6</v>
      </c>
      <c r="B73" s="91" t="s">
        <v>34</v>
      </c>
      <c r="C73" s="87" t="s">
        <v>35</v>
      </c>
      <c r="D73" s="88">
        <v>0.18</v>
      </c>
      <c r="E73" s="87"/>
      <c r="F73" s="89">
        <v>1422.03</v>
      </c>
      <c r="G73" s="90">
        <f t="shared" si="2"/>
        <v>255.9654</v>
      </c>
    </row>
    <row r="74" spans="1:7" ht="12">
      <c r="A74" s="85">
        <v>7</v>
      </c>
      <c r="B74" s="86" t="s">
        <v>154</v>
      </c>
      <c r="C74" s="87" t="s">
        <v>36</v>
      </c>
      <c r="D74" s="88">
        <v>1</v>
      </c>
      <c r="E74" s="87"/>
      <c r="F74" s="89">
        <v>15.33</v>
      </c>
      <c r="G74" s="90">
        <f t="shared" si="2"/>
        <v>15.33</v>
      </c>
    </row>
    <row r="75" spans="1:7" ht="12">
      <c r="A75" s="85">
        <v>8</v>
      </c>
      <c r="B75" s="86" t="s">
        <v>155</v>
      </c>
      <c r="C75" s="87" t="s">
        <v>30</v>
      </c>
      <c r="D75" s="88"/>
      <c r="E75" s="87"/>
      <c r="F75" s="89">
        <v>126.01</v>
      </c>
      <c r="G75" s="90">
        <f t="shared" si="2"/>
        <v>0</v>
      </c>
    </row>
    <row r="76" spans="1:7" ht="12">
      <c r="A76" s="85">
        <v>9</v>
      </c>
      <c r="B76" s="86" t="s">
        <v>156</v>
      </c>
      <c r="C76" s="87" t="s">
        <v>30</v>
      </c>
      <c r="D76" s="92"/>
      <c r="E76" s="87"/>
      <c r="F76" s="89">
        <v>25.81</v>
      </c>
      <c r="G76" s="90">
        <f t="shared" si="2"/>
        <v>0</v>
      </c>
    </row>
    <row r="77" spans="1:7" ht="12" customHeight="1">
      <c r="A77" s="85">
        <v>10</v>
      </c>
      <c r="B77" s="86" t="s">
        <v>157</v>
      </c>
      <c r="C77" s="87" t="s">
        <v>30</v>
      </c>
      <c r="D77" s="88">
        <v>2</v>
      </c>
      <c r="E77" s="87"/>
      <c r="F77" s="89">
        <v>79</v>
      </c>
      <c r="G77" s="90">
        <f t="shared" si="2"/>
        <v>158</v>
      </c>
    </row>
    <row r="78" spans="1:7" ht="12" customHeight="1">
      <c r="A78" s="85">
        <v>11</v>
      </c>
      <c r="B78" s="86" t="s">
        <v>158</v>
      </c>
      <c r="C78" s="87" t="s">
        <v>63</v>
      </c>
      <c r="D78" s="88">
        <v>13.5</v>
      </c>
      <c r="E78" s="87"/>
      <c r="F78" s="89">
        <v>34.6</v>
      </c>
      <c r="G78" s="90">
        <f t="shared" si="2"/>
        <v>467.1</v>
      </c>
    </row>
    <row r="79" spans="1:7" ht="12">
      <c r="A79" s="93">
        <v>12</v>
      </c>
      <c r="B79" s="86" t="s">
        <v>159</v>
      </c>
      <c r="C79" s="87" t="s">
        <v>30</v>
      </c>
      <c r="D79" s="88">
        <v>1</v>
      </c>
      <c r="E79" s="87"/>
      <c r="F79" s="89">
        <v>662.03</v>
      </c>
      <c r="G79" s="90">
        <f t="shared" si="2"/>
        <v>662.03</v>
      </c>
    </row>
    <row r="80" spans="1:7" ht="12">
      <c r="A80" s="85">
        <v>13</v>
      </c>
      <c r="B80" s="9" t="s">
        <v>160</v>
      </c>
      <c r="C80" s="87" t="s">
        <v>63</v>
      </c>
      <c r="D80" s="88">
        <v>18</v>
      </c>
      <c r="E80" s="87"/>
      <c r="F80" s="89">
        <v>3.79</v>
      </c>
      <c r="G80" s="90">
        <f t="shared" si="2"/>
        <v>68.22</v>
      </c>
    </row>
    <row r="81" spans="1:7" ht="12">
      <c r="A81" s="85">
        <v>14</v>
      </c>
      <c r="B81" s="86" t="s">
        <v>161</v>
      </c>
      <c r="C81" s="87" t="s">
        <v>30</v>
      </c>
      <c r="D81" s="88">
        <v>0</v>
      </c>
      <c r="E81" s="87"/>
      <c r="F81" s="89">
        <v>20</v>
      </c>
      <c r="G81" s="90">
        <f t="shared" si="2"/>
        <v>0</v>
      </c>
    </row>
    <row r="82" spans="1:7" ht="12">
      <c r="A82" s="93">
        <v>15</v>
      </c>
      <c r="B82" s="9" t="s">
        <v>37</v>
      </c>
      <c r="C82" s="87" t="s">
        <v>38</v>
      </c>
      <c r="D82" s="95">
        <v>1</v>
      </c>
      <c r="E82" s="87"/>
      <c r="F82" s="96">
        <v>342.87</v>
      </c>
      <c r="G82" s="90">
        <f t="shared" si="2"/>
        <v>342.87</v>
      </c>
    </row>
    <row r="83" spans="1:7" ht="12">
      <c r="A83" s="51"/>
      <c r="B83" s="127" t="s">
        <v>205</v>
      </c>
      <c r="C83" s="87"/>
      <c r="D83" s="97"/>
      <c r="E83" s="97"/>
      <c r="F83" s="98"/>
      <c r="G83" s="99">
        <f>SUM(G68:G82)</f>
        <v>6985.2949</v>
      </c>
    </row>
    <row r="84" spans="1:7" ht="12">
      <c r="A84" s="51"/>
      <c r="B84" s="127" t="s">
        <v>204</v>
      </c>
      <c r="C84" s="123"/>
      <c r="D84" s="124"/>
      <c r="E84" s="124"/>
      <c r="F84" s="125"/>
      <c r="G84" s="129">
        <f>G83*1.15</f>
        <v>8033.089134999999</v>
      </c>
    </row>
    <row r="85" spans="1:7" ht="12">
      <c r="A85" s="51"/>
      <c r="B85" s="127" t="s">
        <v>201</v>
      </c>
      <c r="C85" s="49"/>
      <c r="D85" s="49"/>
      <c r="E85" s="49"/>
      <c r="F85" s="50"/>
      <c r="G85" s="26">
        <f>G84*1.18</f>
        <v>9479.0451793</v>
      </c>
    </row>
    <row r="86" spans="1:7" ht="12">
      <c r="A86" s="51"/>
      <c r="B86" s="126" t="s">
        <v>202</v>
      </c>
      <c r="C86" s="70" t="s">
        <v>11</v>
      </c>
      <c r="D86" s="100"/>
      <c r="E86" s="100"/>
      <c r="F86" s="100"/>
      <c r="G86" s="27">
        <f>G85/C5/12</f>
        <v>0.2056120650758325</v>
      </c>
    </row>
    <row r="87" spans="1:7" ht="12">
      <c r="A87" s="21" t="s">
        <v>162</v>
      </c>
      <c r="B87" s="53" t="s">
        <v>40</v>
      </c>
      <c r="C87" s="7"/>
      <c r="D87" s="47" t="s">
        <v>149</v>
      </c>
      <c r="E87" s="4"/>
      <c r="F87" s="101"/>
      <c r="G87" s="4"/>
    </row>
    <row r="88" spans="1:7" ht="36">
      <c r="A88" s="51">
        <v>1</v>
      </c>
      <c r="B88" s="102" t="s">
        <v>41</v>
      </c>
      <c r="C88" s="130" t="s">
        <v>42</v>
      </c>
      <c r="D88" s="103">
        <v>9.76</v>
      </c>
      <c r="E88" s="18"/>
      <c r="F88" s="103">
        <v>632.01</v>
      </c>
      <c r="G88" s="62">
        <f>D88*F88</f>
        <v>6168.4176</v>
      </c>
    </row>
    <row r="89" spans="1:7" ht="36">
      <c r="A89" s="51">
        <v>2</v>
      </c>
      <c r="B89" s="102" t="s">
        <v>43</v>
      </c>
      <c r="C89" s="130" t="s">
        <v>44</v>
      </c>
      <c r="D89" s="103">
        <v>2</v>
      </c>
      <c r="E89" s="18"/>
      <c r="F89" s="103">
        <v>237.65</v>
      </c>
      <c r="G89" s="62">
        <f aca="true" t="shared" si="3" ref="G89:G106">D89*F89</f>
        <v>475.3</v>
      </c>
    </row>
    <row r="90" spans="1:7" ht="36">
      <c r="A90" s="51">
        <v>3</v>
      </c>
      <c r="B90" s="102" t="s">
        <v>45</v>
      </c>
      <c r="C90" s="130" t="s">
        <v>44</v>
      </c>
      <c r="D90" s="103">
        <v>1</v>
      </c>
      <c r="E90" s="18"/>
      <c r="F90" s="103">
        <v>264.4</v>
      </c>
      <c r="G90" s="62">
        <f t="shared" si="3"/>
        <v>264.4</v>
      </c>
    </row>
    <row r="91" spans="1:7" ht="24">
      <c r="A91" s="51">
        <v>4</v>
      </c>
      <c r="B91" s="102" t="s">
        <v>217</v>
      </c>
      <c r="C91" s="130" t="s">
        <v>46</v>
      </c>
      <c r="D91" s="103">
        <v>35</v>
      </c>
      <c r="E91" s="18"/>
      <c r="F91" s="103">
        <v>23.9</v>
      </c>
      <c r="G91" s="62">
        <f t="shared" si="3"/>
        <v>836.5</v>
      </c>
    </row>
    <row r="92" spans="1:7" ht="12">
      <c r="A92" s="51">
        <v>5</v>
      </c>
      <c r="B92" s="102" t="s">
        <v>47</v>
      </c>
      <c r="C92" s="130" t="s">
        <v>48</v>
      </c>
      <c r="D92" s="103">
        <v>60</v>
      </c>
      <c r="E92" s="18"/>
      <c r="F92" s="103">
        <v>44.44</v>
      </c>
      <c r="G92" s="62">
        <f t="shared" si="3"/>
        <v>2666.3999999999996</v>
      </c>
    </row>
    <row r="93" spans="1:7" ht="24">
      <c r="A93" s="51">
        <v>6</v>
      </c>
      <c r="B93" s="102" t="s">
        <v>49</v>
      </c>
      <c r="C93" s="130" t="s">
        <v>50</v>
      </c>
      <c r="D93" s="103">
        <v>0</v>
      </c>
      <c r="E93" s="18"/>
      <c r="F93" s="103">
        <v>222.42</v>
      </c>
      <c r="G93" s="62">
        <f t="shared" si="3"/>
        <v>0</v>
      </c>
    </row>
    <row r="94" spans="1:7" ht="24">
      <c r="A94" s="51">
        <v>7</v>
      </c>
      <c r="B94" s="102" t="s">
        <v>215</v>
      </c>
      <c r="C94" s="130" t="s">
        <v>52</v>
      </c>
      <c r="D94" s="103">
        <v>7</v>
      </c>
      <c r="E94" s="18"/>
      <c r="F94" s="103">
        <v>152.63</v>
      </c>
      <c r="G94" s="62">
        <f t="shared" si="3"/>
        <v>1068.4099999999999</v>
      </c>
    </row>
    <row r="95" spans="1:7" ht="24">
      <c r="A95" s="51">
        <v>8</v>
      </c>
      <c r="B95" s="102" t="s">
        <v>53</v>
      </c>
      <c r="C95" s="130" t="s">
        <v>46</v>
      </c>
      <c r="D95" s="103">
        <v>5</v>
      </c>
      <c r="E95" s="18"/>
      <c r="F95" s="103">
        <v>116.62</v>
      </c>
      <c r="G95" s="62">
        <f t="shared" si="3"/>
        <v>583.1</v>
      </c>
    </row>
    <row r="96" spans="1:7" ht="12">
      <c r="A96" s="51">
        <v>9</v>
      </c>
      <c r="B96" s="102" t="s">
        <v>54</v>
      </c>
      <c r="C96" s="130" t="s">
        <v>46</v>
      </c>
      <c r="D96" s="103">
        <v>1</v>
      </c>
      <c r="E96" s="18"/>
      <c r="F96" s="103">
        <v>119.06</v>
      </c>
      <c r="G96" s="62">
        <f t="shared" si="3"/>
        <v>119.06</v>
      </c>
    </row>
    <row r="97" spans="1:7" ht="12">
      <c r="A97" s="51">
        <v>10</v>
      </c>
      <c r="B97" s="102" t="s">
        <v>55</v>
      </c>
      <c r="C97" s="130" t="s">
        <v>56</v>
      </c>
      <c r="D97" s="103">
        <v>10</v>
      </c>
      <c r="E97" s="18"/>
      <c r="F97" s="103">
        <v>91.64</v>
      </c>
      <c r="G97" s="62">
        <f t="shared" si="3"/>
        <v>916.4</v>
      </c>
    </row>
    <row r="98" spans="1:7" ht="24">
      <c r="A98" s="51">
        <v>11</v>
      </c>
      <c r="B98" s="102" t="s">
        <v>57</v>
      </c>
      <c r="C98" s="130" t="s">
        <v>58</v>
      </c>
      <c r="D98" s="103">
        <v>30</v>
      </c>
      <c r="E98" s="18"/>
      <c r="F98" s="103">
        <v>148.11</v>
      </c>
      <c r="G98" s="62">
        <f t="shared" si="3"/>
        <v>4443.3</v>
      </c>
    </row>
    <row r="99" spans="1:7" ht="12" customHeight="1">
      <c r="A99" s="51">
        <v>12</v>
      </c>
      <c r="B99" s="102" t="s">
        <v>59</v>
      </c>
      <c r="C99" s="130" t="s">
        <v>56</v>
      </c>
      <c r="D99" s="103">
        <v>5</v>
      </c>
      <c r="E99" s="18"/>
      <c r="F99" s="103">
        <v>260.47</v>
      </c>
      <c r="G99" s="62">
        <f t="shared" si="3"/>
        <v>1302.3500000000001</v>
      </c>
    </row>
    <row r="100" spans="1:7" ht="24">
      <c r="A100" s="51">
        <v>13</v>
      </c>
      <c r="B100" s="102" t="s">
        <v>163</v>
      </c>
      <c r="C100" s="130" t="s">
        <v>61</v>
      </c>
      <c r="D100" s="137">
        <v>0.0025</v>
      </c>
      <c r="E100" s="18"/>
      <c r="F100" s="103">
        <v>101100.44</v>
      </c>
      <c r="G100" s="62">
        <f t="shared" si="3"/>
        <v>252.7511</v>
      </c>
    </row>
    <row r="101" spans="1:7" ht="12.75" customHeight="1">
      <c r="A101" s="51">
        <v>14</v>
      </c>
      <c r="B101" s="102" t="s">
        <v>64</v>
      </c>
      <c r="C101" s="130" t="s">
        <v>216</v>
      </c>
      <c r="D101" s="103">
        <v>12</v>
      </c>
      <c r="E101" s="18"/>
      <c r="F101" s="103">
        <v>47.4</v>
      </c>
      <c r="G101" s="62">
        <f t="shared" si="3"/>
        <v>568.8</v>
      </c>
    </row>
    <row r="102" spans="1:7" ht="13.5" customHeight="1">
      <c r="A102" s="51">
        <v>15</v>
      </c>
      <c r="B102" s="102" t="s">
        <v>65</v>
      </c>
      <c r="C102" s="130" t="s">
        <v>63</v>
      </c>
      <c r="D102" s="103">
        <v>75</v>
      </c>
      <c r="E102" s="18"/>
      <c r="F102" s="103">
        <v>43.04</v>
      </c>
      <c r="G102" s="62">
        <f t="shared" si="3"/>
        <v>3228</v>
      </c>
    </row>
    <row r="103" spans="1:7" ht="24">
      <c r="A103" s="51">
        <v>16</v>
      </c>
      <c r="B103" s="102" t="s">
        <v>66</v>
      </c>
      <c r="C103" s="130" t="s">
        <v>56</v>
      </c>
      <c r="D103" s="103">
        <v>1</v>
      </c>
      <c r="E103" s="18"/>
      <c r="F103" s="103">
        <v>80.58</v>
      </c>
      <c r="G103" s="62">
        <f t="shared" si="3"/>
        <v>80.58</v>
      </c>
    </row>
    <row r="104" spans="1:7" ht="24">
      <c r="A104" s="51">
        <v>17</v>
      </c>
      <c r="B104" s="102" t="s">
        <v>68</v>
      </c>
      <c r="C104" s="130" t="s">
        <v>67</v>
      </c>
      <c r="D104" s="103">
        <v>0.5</v>
      </c>
      <c r="E104" s="18"/>
      <c r="F104" s="103">
        <v>302.02</v>
      </c>
      <c r="G104" s="62">
        <f t="shared" si="3"/>
        <v>151.01</v>
      </c>
    </row>
    <row r="105" spans="1:7" ht="24">
      <c r="A105" s="51">
        <v>18</v>
      </c>
      <c r="B105" s="102" t="s">
        <v>164</v>
      </c>
      <c r="C105" s="130" t="s">
        <v>50</v>
      </c>
      <c r="D105" s="103">
        <v>144</v>
      </c>
      <c r="E105" s="18"/>
      <c r="F105" s="103">
        <v>52.68</v>
      </c>
      <c r="G105" s="62">
        <f t="shared" si="3"/>
        <v>7585.92</v>
      </c>
    </row>
    <row r="106" spans="1:7" ht="12.75" customHeight="1">
      <c r="A106" s="51">
        <v>19</v>
      </c>
      <c r="B106" s="102" t="s">
        <v>165</v>
      </c>
      <c r="C106" s="130" t="s">
        <v>63</v>
      </c>
      <c r="D106" s="103">
        <v>115</v>
      </c>
      <c r="E106" s="18"/>
      <c r="F106" s="103">
        <v>7.12</v>
      </c>
      <c r="G106" s="62">
        <f t="shared" si="3"/>
        <v>818.8000000000001</v>
      </c>
    </row>
    <row r="107" spans="1:7" ht="12">
      <c r="A107" s="51"/>
      <c r="B107" s="126" t="s">
        <v>205</v>
      </c>
      <c r="C107" s="22"/>
      <c r="D107" s="22"/>
      <c r="E107" s="22"/>
      <c r="F107" s="104"/>
      <c r="G107" s="58">
        <f>SUM(G88:G106)</f>
        <v>31529.4987</v>
      </c>
    </row>
    <row r="108" spans="1:7" ht="12">
      <c r="A108" s="51"/>
      <c r="B108" s="127" t="s">
        <v>204</v>
      </c>
      <c r="C108" s="22"/>
      <c r="D108" s="22"/>
      <c r="E108" s="22"/>
      <c r="F108" s="104"/>
      <c r="G108" s="58">
        <f>G107*1.15</f>
        <v>36258.923505</v>
      </c>
    </row>
    <row r="109" spans="1:7" ht="12">
      <c r="A109" s="51"/>
      <c r="B109" s="127" t="s">
        <v>201</v>
      </c>
      <c r="C109" s="22"/>
      <c r="D109" s="22"/>
      <c r="E109" s="22"/>
      <c r="F109" s="104"/>
      <c r="G109" s="58">
        <f>G108*1.18</f>
        <v>42785.529735899996</v>
      </c>
    </row>
    <row r="110" spans="1:7" ht="12">
      <c r="A110" s="51"/>
      <c r="B110" s="126" t="s">
        <v>202</v>
      </c>
      <c r="C110" s="70" t="s">
        <v>11</v>
      </c>
      <c r="D110" s="22"/>
      <c r="E110" s="22"/>
      <c r="F110" s="104"/>
      <c r="G110" s="58">
        <f>G109/C5/12</f>
        <v>0.9280703866221561</v>
      </c>
    </row>
    <row r="111" spans="1:7" ht="12">
      <c r="A111" s="21" t="s">
        <v>166</v>
      </c>
      <c r="B111" s="53" t="s">
        <v>69</v>
      </c>
      <c r="C111" s="15"/>
      <c r="D111" s="47" t="s">
        <v>149</v>
      </c>
      <c r="E111" s="16"/>
      <c r="F111" s="105"/>
      <c r="G111" s="22"/>
    </row>
    <row r="112" spans="1:7" ht="24">
      <c r="A112" s="51">
        <v>1</v>
      </c>
      <c r="B112" s="102" t="s">
        <v>70</v>
      </c>
      <c r="C112" s="130" t="s">
        <v>42</v>
      </c>
      <c r="D112" s="103">
        <v>8.2</v>
      </c>
      <c r="E112" s="18"/>
      <c r="F112" s="103">
        <v>632.01</v>
      </c>
      <c r="G112" s="62">
        <f>D112*F112</f>
        <v>5182.481999999999</v>
      </c>
    </row>
    <row r="113" spans="1:7" ht="24">
      <c r="A113" s="51">
        <v>2</v>
      </c>
      <c r="B113" s="102" t="s">
        <v>71</v>
      </c>
      <c r="C113" s="130" t="s">
        <v>72</v>
      </c>
      <c r="D113" s="103">
        <v>2</v>
      </c>
      <c r="E113" s="18"/>
      <c r="F113" s="103">
        <v>1387.16</v>
      </c>
      <c r="G113" s="62">
        <f aca="true" t="shared" si="4" ref="G113:G122">D113*F113</f>
        <v>2774.32</v>
      </c>
    </row>
    <row r="114" spans="1:7" ht="12">
      <c r="A114" s="51">
        <v>3</v>
      </c>
      <c r="B114" s="102" t="s">
        <v>73</v>
      </c>
      <c r="C114" s="130" t="s">
        <v>72</v>
      </c>
      <c r="D114" s="103">
        <v>12</v>
      </c>
      <c r="E114" s="18"/>
      <c r="F114" s="103">
        <v>186.44</v>
      </c>
      <c r="G114" s="62">
        <f t="shared" si="4"/>
        <v>2237.2799999999997</v>
      </c>
    </row>
    <row r="115" spans="1:7" ht="24">
      <c r="A115" s="51">
        <v>4</v>
      </c>
      <c r="B115" s="102" t="s">
        <v>74</v>
      </c>
      <c r="C115" s="130" t="s">
        <v>75</v>
      </c>
      <c r="D115" s="103">
        <v>15</v>
      </c>
      <c r="E115" s="18"/>
      <c r="F115" s="103">
        <v>88.48</v>
      </c>
      <c r="G115" s="62">
        <f t="shared" si="4"/>
        <v>1327.2</v>
      </c>
    </row>
    <row r="116" spans="1:7" ht="12" customHeight="1">
      <c r="A116" s="51">
        <v>5</v>
      </c>
      <c r="B116" s="102" t="s">
        <v>207</v>
      </c>
      <c r="C116" s="130" t="s">
        <v>56</v>
      </c>
      <c r="D116" s="103">
        <v>42</v>
      </c>
      <c r="E116" s="18"/>
      <c r="F116" s="103">
        <v>41.17</v>
      </c>
      <c r="G116" s="62">
        <f t="shared" si="4"/>
        <v>1729.14</v>
      </c>
    </row>
    <row r="117" spans="1:7" ht="12.75" customHeight="1">
      <c r="A117" s="51">
        <v>6</v>
      </c>
      <c r="B117" s="102" t="s">
        <v>77</v>
      </c>
      <c r="C117" s="130" t="s">
        <v>56</v>
      </c>
      <c r="D117" s="103">
        <v>8</v>
      </c>
      <c r="E117" s="18"/>
      <c r="F117" s="103">
        <v>237.09</v>
      </c>
      <c r="G117" s="62">
        <f t="shared" si="4"/>
        <v>1896.72</v>
      </c>
    </row>
    <row r="118" spans="1:7" ht="12" customHeight="1">
      <c r="A118" s="51">
        <v>7</v>
      </c>
      <c r="B118" s="102" t="s">
        <v>78</v>
      </c>
      <c r="C118" s="130" t="s">
        <v>56</v>
      </c>
      <c r="D118" s="103">
        <v>2</v>
      </c>
      <c r="E118" s="18"/>
      <c r="F118" s="103">
        <v>169.65</v>
      </c>
      <c r="G118" s="62">
        <f t="shared" si="4"/>
        <v>339.3</v>
      </c>
    </row>
    <row r="119" spans="1:7" ht="11.25" customHeight="1">
      <c r="A119" s="51">
        <v>8</v>
      </c>
      <c r="B119" s="102" t="s">
        <v>79</v>
      </c>
      <c r="C119" s="130" t="s">
        <v>56</v>
      </c>
      <c r="D119" s="103">
        <v>22</v>
      </c>
      <c r="E119" s="18"/>
      <c r="F119" s="103">
        <v>47.87</v>
      </c>
      <c r="G119" s="62">
        <f t="shared" si="4"/>
        <v>1053.1399999999999</v>
      </c>
    </row>
    <row r="120" spans="1:7" ht="24">
      <c r="A120" s="51">
        <v>9</v>
      </c>
      <c r="B120" s="102" t="s">
        <v>80</v>
      </c>
      <c r="C120" s="130" t="s">
        <v>56</v>
      </c>
      <c r="D120" s="103">
        <v>1</v>
      </c>
      <c r="E120" s="18"/>
      <c r="F120" s="103">
        <v>210.53</v>
      </c>
      <c r="G120" s="62">
        <f t="shared" si="4"/>
        <v>210.53</v>
      </c>
    </row>
    <row r="121" spans="1:7" ht="12">
      <c r="A121" s="51">
        <v>10</v>
      </c>
      <c r="B121" s="102" t="s">
        <v>82</v>
      </c>
      <c r="C121" s="130" t="s">
        <v>56</v>
      </c>
      <c r="D121" s="103">
        <v>2</v>
      </c>
      <c r="E121" s="18"/>
      <c r="F121" s="103">
        <v>53.72</v>
      </c>
      <c r="G121" s="62">
        <f t="shared" si="4"/>
        <v>107.44</v>
      </c>
    </row>
    <row r="122" spans="1:7" ht="12">
      <c r="A122" s="51">
        <v>11</v>
      </c>
      <c r="B122" s="102" t="s">
        <v>83</v>
      </c>
      <c r="C122" s="130" t="s">
        <v>67</v>
      </c>
      <c r="D122" s="103">
        <v>8.4</v>
      </c>
      <c r="E122" s="18"/>
      <c r="F122" s="103">
        <v>46</v>
      </c>
      <c r="G122" s="62">
        <f t="shared" si="4"/>
        <v>386.40000000000003</v>
      </c>
    </row>
    <row r="123" spans="1:7" ht="12">
      <c r="A123" s="51"/>
      <c r="B123" s="126" t="s">
        <v>205</v>
      </c>
      <c r="C123" s="22"/>
      <c r="D123" s="22"/>
      <c r="E123" s="22"/>
      <c r="F123" s="104"/>
      <c r="G123" s="58">
        <f>SUM(G112:G122)</f>
        <v>17243.951999999997</v>
      </c>
    </row>
    <row r="124" spans="1:7" ht="12">
      <c r="A124" s="51"/>
      <c r="B124" s="127" t="s">
        <v>204</v>
      </c>
      <c r="C124" s="22"/>
      <c r="D124" s="22"/>
      <c r="E124" s="22"/>
      <c r="F124" s="104"/>
      <c r="G124" s="58">
        <f>G123*1.15</f>
        <v>19830.544799999996</v>
      </c>
    </row>
    <row r="125" spans="1:7" ht="12">
      <c r="A125" s="51"/>
      <c r="B125" s="127" t="s">
        <v>201</v>
      </c>
      <c r="C125" s="22"/>
      <c r="D125" s="22"/>
      <c r="E125" s="22"/>
      <c r="F125" s="104"/>
      <c r="G125" s="58">
        <f>G124*1.18</f>
        <v>23400.042863999995</v>
      </c>
    </row>
    <row r="126" spans="1:7" ht="12">
      <c r="A126" s="51"/>
      <c r="B126" s="126" t="s">
        <v>202</v>
      </c>
      <c r="C126" s="12" t="s">
        <v>11</v>
      </c>
      <c r="D126" s="22"/>
      <c r="E126" s="22"/>
      <c r="F126" s="104"/>
      <c r="G126" s="58">
        <f>G125/C5/12</f>
        <v>0.5075755041907438</v>
      </c>
    </row>
    <row r="127" spans="1:7" ht="24">
      <c r="A127" s="21" t="s">
        <v>167</v>
      </c>
      <c r="B127" s="106" t="s">
        <v>168</v>
      </c>
      <c r="C127" s="46"/>
      <c r="D127" s="47" t="s">
        <v>149</v>
      </c>
      <c r="E127" s="22"/>
      <c r="F127" s="104"/>
      <c r="G127" s="58"/>
    </row>
    <row r="128" spans="1:7" ht="24">
      <c r="A128" s="4">
        <v>1</v>
      </c>
      <c r="B128" s="86" t="s">
        <v>169</v>
      </c>
      <c r="C128" s="52" t="s">
        <v>170</v>
      </c>
      <c r="D128" s="107">
        <v>1</v>
      </c>
      <c r="E128" s="107">
        <v>12</v>
      </c>
      <c r="F128" s="107">
        <v>155.38</v>
      </c>
      <c r="G128" s="62">
        <f>D128*F128*E128</f>
        <v>1864.56</v>
      </c>
    </row>
    <row r="129" spans="1:7" ht="12">
      <c r="A129" s="4">
        <v>2</v>
      </c>
      <c r="B129" s="51" t="s">
        <v>171</v>
      </c>
      <c r="C129" s="52" t="s">
        <v>170</v>
      </c>
      <c r="D129" s="107">
        <v>1</v>
      </c>
      <c r="E129" s="107">
        <v>12</v>
      </c>
      <c r="F129" s="107">
        <v>77.69</v>
      </c>
      <c r="G129" s="62">
        <f>D129*F129*E129</f>
        <v>932.28</v>
      </c>
    </row>
    <row r="130" spans="1:7" ht="12">
      <c r="A130" s="4">
        <v>3</v>
      </c>
      <c r="B130" s="51" t="s">
        <v>172</v>
      </c>
      <c r="C130" s="52" t="s">
        <v>170</v>
      </c>
      <c r="D130" s="107">
        <v>1</v>
      </c>
      <c r="E130" s="107">
        <v>3</v>
      </c>
      <c r="F130" s="107">
        <v>155.38</v>
      </c>
      <c r="G130" s="62">
        <f>D130*F130*E130</f>
        <v>466.14</v>
      </c>
    </row>
    <row r="131" spans="1:7" ht="12">
      <c r="A131" s="4"/>
      <c r="B131" s="126" t="s">
        <v>205</v>
      </c>
      <c r="C131" s="12"/>
      <c r="D131" s="22"/>
      <c r="E131" s="22"/>
      <c r="F131" s="104"/>
      <c r="G131" s="58">
        <f>G128+G129+G130</f>
        <v>3262.98</v>
      </c>
    </row>
    <row r="132" spans="1:7" ht="12">
      <c r="A132" s="4"/>
      <c r="B132" s="127" t="s">
        <v>204</v>
      </c>
      <c r="C132" s="12"/>
      <c r="D132" s="22"/>
      <c r="E132" s="22"/>
      <c r="F132" s="104"/>
      <c r="G132" s="58">
        <f>G131*1.15</f>
        <v>3752.4269999999997</v>
      </c>
    </row>
    <row r="133" spans="1:7" ht="12">
      <c r="A133" s="4"/>
      <c r="B133" s="127" t="s">
        <v>201</v>
      </c>
      <c r="C133" s="12"/>
      <c r="D133" s="22"/>
      <c r="E133" s="22"/>
      <c r="F133" s="104"/>
      <c r="G133" s="58">
        <f>G132*1.18</f>
        <v>4427.8638599999995</v>
      </c>
    </row>
    <row r="134" spans="1:7" ht="12">
      <c r="A134" s="51"/>
      <c r="B134" s="126" t="s">
        <v>202</v>
      </c>
      <c r="C134" s="12" t="s">
        <v>173</v>
      </c>
      <c r="D134" s="22"/>
      <c r="E134" s="22"/>
      <c r="F134" s="104"/>
      <c r="G134" s="58">
        <f>G133/C5/12</f>
        <v>0.09604577411629962</v>
      </c>
    </row>
    <row r="135" spans="1:7" ht="12">
      <c r="A135" s="21" t="s">
        <v>174</v>
      </c>
      <c r="B135" s="108" t="s">
        <v>84</v>
      </c>
      <c r="C135" s="60"/>
      <c r="D135" s="47" t="s">
        <v>149</v>
      </c>
      <c r="E135" s="60"/>
      <c r="F135" s="60"/>
      <c r="G135" s="60"/>
    </row>
    <row r="136" spans="1:7" ht="24">
      <c r="A136" s="10">
        <v>1</v>
      </c>
      <c r="B136" s="11" t="s">
        <v>175</v>
      </c>
      <c r="C136" s="131" t="s">
        <v>81</v>
      </c>
      <c r="D136" s="110">
        <v>2</v>
      </c>
      <c r="E136" s="111"/>
      <c r="F136" s="109">
        <v>76.72</v>
      </c>
      <c r="G136" s="23">
        <f>D136*F136</f>
        <v>153.44</v>
      </c>
    </row>
    <row r="137" spans="1:7" ht="12">
      <c r="A137" s="10">
        <v>2</v>
      </c>
      <c r="B137" s="9" t="s">
        <v>85</v>
      </c>
      <c r="C137" s="131" t="s">
        <v>86</v>
      </c>
      <c r="D137" s="110">
        <v>2</v>
      </c>
      <c r="E137" s="111"/>
      <c r="F137" s="109">
        <v>26.86</v>
      </c>
      <c r="G137" s="23">
        <f aca="true" t="shared" si="5" ref="G137:G157">D137*F137</f>
        <v>53.72</v>
      </c>
    </row>
    <row r="138" spans="1:7" ht="12">
      <c r="A138" s="10">
        <v>3</v>
      </c>
      <c r="B138" s="9" t="s">
        <v>87</v>
      </c>
      <c r="C138" s="131" t="s">
        <v>105</v>
      </c>
      <c r="D138" s="110">
        <v>2</v>
      </c>
      <c r="E138" s="111"/>
      <c r="F138" s="109">
        <v>26.86</v>
      </c>
      <c r="G138" s="23">
        <f t="shared" si="5"/>
        <v>53.72</v>
      </c>
    </row>
    <row r="139" spans="1:7" ht="12">
      <c r="A139" s="10">
        <v>4</v>
      </c>
      <c r="B139" s="9" t="s">
        <v>176</v>
      </c>
      <c r="C139" s="131" t="s">
        <v>88</v>
      </c>
      <c r="D139" s="110">
        <v>2</v>
      </c>
      <c r="E139" s="111"/>
      <c r="F139" s="109">
        <v>170.07</v>
      </c>
      <c r="G139" s="23">
        <f t="shared" si="5"/>
        <v>340.14</v>
      </c>
    </row>
    <row r="140" spans="1:7" ht="24">
      <c r="A140" s="10">
        <v>5</v>
      </c>
      <c r="B140" s="9" t="s">
        <v>177</v>
      </c>
      <c r="C140" s="131" t="s">
        <v>56</v>
      </c>
      <c r="D140" s="110">
        <v>2</v>
      </c>
      <c r="E140" s="111"/>
      <c r="F140" s="109">
        <v>187.76</v>
      </c>
      <c r="G140" s="23">
        <f t="shared" si="5"/>
        <v>375.52</v>
      </c>
    </row>
    <row r="141" spans="1:7" ht="12">
      <c r="A141" s="10">
        <v>6</v>
      </c>
      <c r="B141" s="9" t="s">
        <v>89</v>
      </c>
      <c r="C141" s="131" t="s">
        <v>56</v>
      </c>
      <c r="D141" s="110">
        <v>2</v>
      </c>
      <c r="E141" s="111"/>
      <c r="F141" s="109">
        <v>79</v>
      </c>
      <c r="G141" s="23">
        <f t="shared" si="5"/>
        <v>158</v>
      </c>
    </row>
    <row r="142" spans="1:7" ht="24">
      <c r="A142" s="10">
        <v>7</v>
      </c>
      <c r="B142" s="9" t="s">
        <v>178</v>
      </c>
      <c r="C142" s="131" t="s">
        <v>90</v>
      </c>
      <c r="D142" s="110">
        <v>110</v>
      </c>
      <c r="E142" s="111"/>
      <c r="F142" s="109">
        <v>1.9</v>
      </c>
      <c r="G142" s="23">
        <f t="shared" si="5"/>
        <v>209</v>
      </c>
    </row>
    <row r="143" spans="1:7" ht="24">
      <c r="A143" s="10">
        <v>8</v>
      </c>
      <c r="B143" s="11" t="s">
        <v>179</v>
      </c>
      <c r="C143" s="132" t="s">
        <v>56</v>
      </c>
      <c r="D143" s="110">
        <v>2</v>
      </c>
      <c r="E143" s="111"/>
      <c r="F143" s="112">
        <v>56.18</v>
      </c>
      <c r="G143" s="23">
        <f t="shared" si="5"/>
        <v>112.36</v>
      </c>
    </row>
    <row r="144" spans="1:7" ht="12">
      <c r="A144" s="10">
        <v>9</v>
      </c>
      <c r="B144" s="11" t="s">
        <v>180</v>
      </c>
      <c r="C144" s="132" t="s">
        <v>48</v>
      </c>
      <c r="D144" s="110">
        <v>2</v>
      </c>
      <c r="E144" s="111"/>
      <c r="F144" s="112">
        <v>196.93</v>
      </c>
      <c r="G144" s="23">
        <f t="shared" si="5"/>
        <v>393.86</v>
      </c>
    </row>
    <row r="145" spans="1:7" ht="12">
      <c r="A145" s="113">
        <v>10</v>
      </c>
      <c r="B145" s="11" t="s">
        <v>91</v>
      </c>
      <c r="C145" s="132" t="s">
        <v>90</v>
      </c>
      <c r="D145" s="110">
        <v>42</v>
      </c>
      <c r="E145" s="111"/>
      <c r="F145" s="112">
        <v>12.64</v>
      </c>
      <c r="G145" s="23">
        <f t="shared" si="5"/>
        <v>530.88</v>
      </c>
    </row>
    <row r="146" spans="1:7" ht="12">
      <c r="A146" s="113">
        <v>11</v>
      </c>
      <c r="B146" s="11" t="s">
        <v>181</v>
      </c>
      <c r="C146" s="132" t="s">
        <v>56</v>
      </c>
      <c r="D146" s="110">
        <v>2</v>
      </c>
      <c r="E146" s="111"/>
      <c r="F146" s="112">
        <v>150.54</v>
      </c>
      <c r="G146" s="23">
        <f t="shared" si="5"/>
        <v>301.08</v>
      </c>
    </row>
    <row r="147" spans="1:7" ht="12">
      <c r="A147" s="113">
        <v>12</v>
      </c>
      <c r="B147" s="11" t="s">
        <v>182</v>
      </c>
      <c r="C147" s="132" t="s">
        <v>56</v>
      </c>
      <c r="D147" s="110">
        <v>0</v>
      </c>
      <c r="E147" s="111"/>
      <c r="F147" s="112">
        <v>91.06</v>
      </c>
      <c r="G147" s="23">
        <f t="shared" si="5"/>
        <v>0</v>
      </c>
    </row>
    <row r="148" spans="1:7" ht="12">
      <c r="A148" s="113">
        <v>13</v>
      </c>
      <c r="B148" s="11" t="s">
        <v>183</v>
      </c>
      <c r="C148" s="132" t="s">
        <v>56</v>
      </c>
      <c r="D148" s="110">
        <v>0</v>
      </c>
      <c r="E148" s="111"/>
      <c r="F148" s="112">
        <v>75.06</v>
      </c>
      <c r="G148" s="23">
        <f t="shared" si="5"/>
        <v>0</v>
      </c>
    </row>
    <row r="149" spans="1:7" ht="12">
      <c r="A149" s="113">
        <v>14</v>
      </c>
      <c r="B149" s="11" t="s">
        <v>184</v>
      </c>
      <c r="C149" s="132" t="s">
        <v>56</v>
      </c>
      <c r="D149" s="110">
        <v>0</v>
      </c>
      <c r="E149" s="111"/>
      <c r="F149" s="112">
        <v>350.26</v>
      </c>
      <c r="G149" s="23">
        <f t="shared" si="5"/>
        <v>0</v>
      </c>
    </row>
    <row r="150" spans="1:7" ht="12">
      <c r="A150" s="113">
        <v>15</v>
      </c>
      <c r="B150" s="11" t="s">
        <v>185</v>
      </c>
      <c r="C150" s="132" t="s">
        <v>90</v>
      </c>
      <c r="D150" s="110">
        <v>0</v>
      </c>
      <c r="E150" s="111"/>
      <c r="F150" s="112">
        <v>160.04</v>
      </c>
      <c r="G150" s="23">
        <f t="shared" si="5"/>
        <v>0</v>
      </c>
    </row>
    <row r="151" spans="1:7" ht="12">
      <c r="A151" s="113">
        <v>16</v>
      </c>
      <c r="B151" s="11" t="s">
        <v>186</v>
      </c>
      <c r="C151" s="132" t="s">
        <v>92</v>
      </c>
      <c r="D151" s="110">
        <v>5</v>
      </c>
      <c r="E151" s="111"/>
      <c r="F151" s="112">
        <v>120.82</v>
      </c>
      <c r="G151" s="23">
        <f t="shared" si="5"/>
        <v>604.0999999999999</v>
      </c>
    </row>
    <row r="152" spans="1:7" ht="12">
      <c r="A152" s="113">
        <v>17</v>
      </c>
      <c r="B152" s="11" t="s">
        <v>93</v>
      </c>
      <c r="C152" s="132" t="s">
        <v>94</v>
      </c>
      <c r="D152" s="110">
        <v>2</v>
      </c>
      <c r="E152" s="111"/>
      <c r="F152" s="112">
        <v>59.91</v>
      </c>
      <c r="G152" s="23">
        <f t="shared" si="5"/>
        <v>119.82</v>
      </c>
    </row>
    <row r="153" spans="1:7" ht="12">
      <c r="A153" s="113">
        <v>18</v>
      </c>
      <c r="B153" s="11" t="s">
        <v>95</v>
      </c>
      <c r="C153" s="132" t="s">
        <v>33</v>
      </c>
      <c r="D153" s="110">
        <v>1.5</v>
      </c>
      <c r="E153" s="111"/>
      <c r="F153" s="112">
        <v>632.01</v>
      </c>
      <c r="G153" s="23">
        <f t="shared" si="5"/>
        <v>948.015</v>
      </c>
    </row>
    <row r="154" spans="1:7" ht="24">
      <c r="A154" s="113">
        <v>19</v>
      </c>
      <c r="B154" s="11" t="s">
        <v>187</v>
      </c>
      <c r="C154" s="132" t="s">
        <v>56</v>
      </c>
      <c r="D154" s="110">
        <v>4</v>
      </c>
      <c r="E154" s="111"/>
      <c r="F154" s="112">
        <v>31.6</v>
      </c>
      <c r="G154" s="23">
        <f t="shared" si="5"/>
        <v>126.4</v>
      </c>
    </row>
    <row r="155" spans="1:7" ht="12">
      <c r="A155" s="113">
        <v>20</v>
      </c>
      <c r="B155" s="11" t="s">
        <v>96</v>
      </c>
      <c r="C155" s="132" t="s">
        <v>56</v>
      </c>
      <c r="D155" s="114">
        <v>1</v>
      </c>
      <c r="E155" s="111"/>
      <c r="F155" s="115">
        <v>221.81</v>
      </c>
      <c r="G155" s="23">
        <f t="shared" si="5"/>
        <v>221.81</v>
      </c>
    </row>
    <row r="156" spans="1:7" ht="12">
      <c r="A156" s="10">
        <v>21</v>
      </c>
      <c r="B156" s="54" t="s">
        <v>97</v>
      </c>
      <c r="C156" s="132" t="s">
        <v>188</v>
      </c>
      <c r="D156" s="114">
        <v>4</v>
      </c>
      <c r="E156" s="111"/>
      <c r="F156" s="114">
        <v>158</v>
      </c>
      <c r="G156" s="23">
        <f t="shared" si="5"/>
        <v>632</v>
      </c>
    </row>
    <row r="157" spans="1:7" ht="12">
      <c r="A157" s="10">
        <v>22</v>
      </c>
      <c r="B157" s="54" t="s">
        <v>98</v>
      </c>
      <c r="C157" s="132" t="s">
        <v>56</v>
      </c>
      <c r="D157" s="116">
        <v>0</v>
      </c>
      <c r="E157" s="111"/>
      <c r="F157" s="115">
        <v>52.14</v>
      </c>
      <c r="G157" s="23">
        <f t="shared" si="5"/>
        <v>0</v>
      </c>
    </row>
    <row r="158" spans="1:7" ht="12">
      <c r="A158" s="10"/>
      <c r="B158" s="126" t="s">
        <v>205</v>
      </c>
      <c r="C158" s="49"/>
      <c r="D158" s="24"/>
      <c r="E158" s="24"/>
      <c r="F158" s="25"/>
      <c r="G158" s="25">
        <f>SUM(G136:G157)</f>
        <v>5333.865</v>
      </c>
    </row>
    <row r="159" spans="1:7" ht="12">
      <c r="A159" s="10"/>
      <c r="B159" s="127" t="s">
        <v>204</v>
      </c>
      <c r="C159" s="49"/>
      <c r="D159" s="24"/>
      <c r="E159" s="24"/>
      <c r="F159" s="25"/>
      <c r="G159" s="26">
        <f>(G158*15%)+G158</f>
        <v>6133.94475</v>
      </c>
    </row>
    <row r="160" spans="1:7" ht="12">
      <c r="A160" s="10"/>
      <c r="B160" s="127" t="s">
        <v>201</v>
      </c>
      <c r="C160" s="49"/>
      <c r="D160" s="24"/>
      <c r="E160" s="24"/>
      <c r="F160" s="25"/>
      <c r="G160" s="26">
        <f>G159*1.18</f>
        <v>7238.054804999999</v>
      </c>
    </row>
    <row r="161" spans="1:7" ht="12">
      <c r="A161" s="10"/>
      <c r="B161" s="127" t="s">
        <v>202</v>
      </c>
      <c r="C161" s="70" t="s">
        <v>11</v>
      </c>
      <c r="D161" s="24"/>
      <c r="E161" s="24"/>
      <c r="F161" s="25"/>
      <c r="G161" s="26">
        <f>G160/C5/12</f>
        <v>0.15700224731896503</v>
      </c>
    </row>
    <row r="162" spans="1:7" ht="24">
      <c r="A162" s="121" t="s">
        <v>189</v>
      </c>
      <c r="B162" s="94" t="s">
        <v>99</v>
      </c>
      <c r="C162" s="12"/>
      <c r="D162" s="122"/>
      <c r="E162" s="24"/>
      <c r="F162" s="25"/>
      <c r="G162" s="26"/>
    </row>
    <row r="163" spans="1:7" ht="12">
      <c r="A163" s="8">
        <v>1</v>
      </c>
      <c r="B163" s="9" t="s">
        <v>197</v>
      </c>
      <c r="C163" s="12" t="s">
        <v>200</v>
      </c>
      <c r="D163" s="68">
        <v>2</v>
      </c>
      <c r="E163" s="114">
        <v>12</v>
      </c>
      <c r="F163" s="114">
        <v>1984.26</v>
      </c>
      <c r="G163" s="23">
        <f>D163*E163*F163</f>
        <v>47622.24</v>
      </c>
    </row>
    <row r="164" spans="1:7" ht="12">
      <c r="A164" s="8">
        <v>2</v>
      </c>
      <c r="B164" s="9" t="s">
        <v>198</v>
      </c>
      <c r="C164" s="12" t="s">
        <v>200</v>
      </c>
      <c r="D164" s="68">
        <v>2</v>
      </c>
      <c r="E164" s="114">
        <v>12</v>
      </c>
      <c r="F164" s="114">
        <v>406.71</v>
      </c>
      <c r="G164" s="23">
        <f>D164*E164*F164</f>
        <v>9761.039999999999</v>
      </c>
    </row>
    <row r="165" spans="1:7" ht="12">
      <c r="A165" s="8">
        <v>3</v>
      </c>
      <c r="B165" s="9" t="s">
        <v>199</v>
      </c>
      <c r="C165" s="12" t="s">
        <v>200</v>
      </c>
      <c r="D165" s="68">
        <v>2</v>
      </c>
      <c r="E165" s="136">
        <v>1</v>
      </c>
      <c r="F165" s="114">
        <v>3534</v>
      </c>
      <c r="G165" s="23">
        <f>D165*E165*F165</f>
        <v>7068</v>
      </c>
    </row>
    <row r="166" spans="1:7" ht="12">
      <c r="A166" s="8"/>
      <c r="B166" s="128" t="s">
        <v>205</v>
      </c>
      <c r="C166" s="12"/>
      <c r="D166" s="122"/>
      <c r="E166" s="24"/>
      <c r="F166" s="25"/>
      <c r="G166" s="26">
        <f>G163+G164+G165</f>
        <v>64451.28</v>
      </c>
    </row>
    <row r="167" spans="1:7" ht="12">
      <c r="A167" s="8"/>
      <c r="B167" s="128" t="s">
        <v>201</v>
      </c>
      <c r="C167" s="12"/>
      <c r="D167" s="122"/>
      <c r="E167" s="24"/>
      <c r="F167" s="25"/>
      <c r="G167" s="26">
        <f>G166*1.18</f>
        <v>76052.5104</v>
      </c>
    </row>
    <row r="168" spans="1:7" ht="12">
      <c r="A168" s="10"/>
      <c r="B168" s="127" t="s">
        <v>202</v>
      </c>
      <c r="C168" s="70" t="s">
        <v>11</v>
      </c>
      <c r="D168" s="24"/>
      <c r="E168" s="24"/>
      <c r="F168" s="25"/>
      <c r="G168" s="26">
        <f>G167/C5/12</f>
        <v>1.6496718205008067</v>
      </c>
    </row>
    <row r="169" spans="1:7" ht="24">
      <c r="A169" s="121" t="s">
        <v>196</v>
      </c>
      <c r="B169" s="94" t="s">
        <v>209</v>
      </c>
      <c r="C169" s="12" t="s">
        <v>200</v>
      </c>
      <c r="D169" s="68">
        <v>2</v>
      </c>
      <c r="E169" s="136">
        <v>1</v>
      </c>
      <c r="F169" s="114">
        <v>3141.88</v>
      </c>
      <c r="G169" s="23">
        <f>D169*E169*F169</f>
        <v>6283.76</v>
      </c>
    </row>
    <row r="170" spans="1:7" ht="12">
      <c r="A170" s="10"/>
      <c r="B170" s="128" t="s">
        <v>201</v>
      </c>
      <c r="C170" s="12"/>
      <c r="D170" s="24"/>
      <c r="E170" s="24"/>
      <c r="F170" s="25"/>
      <c r="G170" s="26">
        <f>G169*1.18</f>
        <v>7414.8368</v>
      </c>
    </row>
    <row r="171" spans="1:7" ht="12">
      <c r="A171" s="10"/>
      <c r="B171" s="127" t="s">
        <v>202</v>
      </c>
      <c r="C171" s="70" t="s">
        <v>11</v>
      </c>
      <c r="D171" s="24"/>
      <c r="E171" s="24"/>
      <c r="F171" s="25"/>
      <c r="G171" s="26">
        <f>G170/C5/12</f>
        <v>0.16083686466413313</v>
      </c>
    </row>
    <row r="172" spans="1:7" ht="12">
      <c r="A172" s="21" t="s">
        <v>228</v>
      </c>
      <c r="B172" s="13" t="s">
        <v>100</v>
      </c>
      <c r="C172" s="12" t="s">
        <v>11</v>
      </c>
      <c r="D172" s="68">
        <f>C5</f>
        <v>3841.8</v>
      </c>
      <c r="E172" s="6"/>
      <c r="F172" s="74">
        <v>1.94</v>
      </c>
      <c r="G172" s="5">
        <f>D172*F172*12</f>
        <v>89437.104</v>
      </c>
    </row>
    <row r="173" spans="1:7" ht="12">
      <c r="A173" s="21"/>
      <c r="B173" s="13"/>
      <c r="C173" s="12"/>
      <c r="D173" s="6"/>
      <c r="E173" s="6"/>
      <c r="F173" s="38"/>
      <c r="G173" s="5"/>
    </row>
    <row r="174" spans="1:7" ht="12">
      <c r="A174" s="21" t="s">
        <v>24</v>
      </c>
      <c r="B174" s="56" t="s">
        <v>102</v>
      </c>
      <c r="C174" s="12" t="s">
        <v>11</v>
      </c>
      <c r="D174" s="68">
        <f>C5</f>
        <v>3841.8</v>
      </c>
      <c r="E174" s="6"/>
      <c r="F174" s="74">
        <v>2.54</v>
      </c>
      <c r="G174" s="5">
        <f>D174*F174*12</f>
        <v>117098.06400000001</v>
      </c>
    </row>
    <row r="175" spans="1:7" ht="12">
      <c r="A175" s="21"/>
      <c r="B175" s="56"/>
      <c r="C175" s="12"/>
      <c r="D175" s="122"/>
      <c r="E175" s="6"/>
      <c r="F175" s="38"/>
      <c r="G175" s="5"/>
    </row>
    <row r="176" spans="1:7" ht="24">
      <c r="A176" s="43" t="s">
        <v>26</v>
      </c>
      <c r="B176" s="44" t="s">
        <v>23</v>
      </c>
      <c r="C176" s="12" t="s">
        <v>11</v>
      </c>
      <c r="D176" s="68">
        <f>C5</f>
        <v>3841.8</v>
      </c>
      <c r="E176" s="6"/>
      <c r="F176" s="84">
        <v>1.43</v>
      </c>
      <c r="G176" s="66">
        <f>F176*D176*12</f>
        <v>65925.288</v>
      </c>
    </row>
    <row r="177" spans="1:7" ht="12">
      <c r="A177" s="43"/>
      <c r="B177" s="44"/>
      <c r="C177" s="12"/>
      <c r="D177" s="6"/>
      <c r="E177" s="6"/>
      <c r="F177" s="46"/>
      <c r="G177" s="66"/>
    </row>
    <row r="178" spans="1:7" ht="12">
      <c r="A178" s="43" t="s">
        <v>39</v>
      </c>
      <c r="B178" s="44" t="s">
        <v>25</v>
      </c>
      <c r="C178" s="12" t="s">
        <v>11</v>
      </c>
      <c r="D178" s="68">
        <f>C5</f>
        <v>3841.8</v>
      </c>
      <c r="E178" s="6"/>
      <c r="F178" s="84">
        <v>0.95</v>
      </c>
      <c r="G178" s="66">
        <f>F178*D178*12</f>
        <v>43796.520000000004</v>
      </c>
    </row>
    <row r="179" spans="1:7" ht="12">
      <c r="A179" s="43"/>
      <c r="B179" s="44"/>
      <c r="C179" s="12"/>
      <c r="D179" s="122"/>
      <c r="E179" s="6"/>
      <c r="F179" s="42"/>
      <c r="G179" s="66"/>
    </row>
    <row r="180" spans="1:7" ht="12">
      <c r="A180" s="51"/>
      <c r="B180" s="45" t="s">
        <v>103</v>
      </c>
      <c r="C180" s="12" t="s">
        <v>104</v>
      </c>
      <c r="D180" s="6"/>
      <c r="E180" s="6"/>
      <c r="F180" s="12"/>
      <c r="G180" s="117">
        <f>G23+G31+G33+G35+G36+G62+G64+G85+G109+G125+G133+G160+G167+G172+G174+G176+G178+G170</f>
        <v>802466.5694258</v>
      </c>
    </row>
    <row r="181" spans="1:7" ht="12">
      <c r="A181" s="51"/>
      <c r="B181" s="45"/>
      <c r="C181" s="12"/>
      <c r="D181" s="6"/>
      <c r="E181" s="6"/>
      <c r="F181" s="12"/>
      <c r="G181" s="117"/>
    </row>
    <row r="182" spans="1:7" ht="12">
      <c r="A182" s="14"/>
      <c r="B182" s="60" t="s">
        <v>229</v>
      </c>
      <c r="C182" s="12" t="s">
        <v>101</v>
      </c>
      <c r="D182" s="52"/>
      <c r="E182" s="52"/>
      <c r="F182" s="12"/>
      <c r="G182" s="118">
        <f>G180/C5/12</f>
        <v>17.40647980603276</v>
      </c>
    </row>
    <row r="183" spans="1:7" ht="12">
      <c r="A183" s="14"/>
      <c r="B183" s="60" t="s">
        <v>234</v>
      </c>
      <c r="C183" s="12" t="s">
        <v>101</v>
      </c>
      <c r="D183" s="52"/>
      <c r="E183" s="52"/>
      <c r="F183" s="12"/>
      <c r="G183" s="118">
        <f>G24+G32+F35+F36+G63+G65+G86+G110+G126+G134+G161+G168+F172+F174+F176+F178+G171+0.02</f>
        <v>15.086826518511284</v>
      </c>
    </row>
    <row r="184" spans="1:7" ht="12">
      <c r="A184" s="14"/>
      <c r="B184" s="60" t="s">
        <v>235</v>
      </c>
      <c r="C184" s="12" t="s">
        <v>101</v>
      </c>
      <c r="D184" s="52"/>
      <c r="E184" s="52"/>
      <c r="F184" s="12"/>
      <c r="G184" s="118">
        <f>G24+G32+G34+F35+F36+G63+G65+G86+G110+G126+G134+G161+G168+F172+F174+F176+F178+G171+0.03</f>
        <v>18.10495217389604</v>
      </c>
    </row>
    <row r="185" spans="1:7" ht="12">
      <c r="A185" s="14"/>
      <c r="B185" s="51" t="s">
        <v>231</v>
      </c>
      <c r="C185" s="12"/>
      <c r="D185" s="52"/>
      <c r="E185" s="52"/>
      <c r="F185" s="12"/>
      <c r="G185" s="118"/>
    </row>
    <row r="186" spans="1:7" ht="12">
      <c r="A186" s="14"/>
      <c r="B186" s="45" t="s">
        <v>230</v>
      </c>
      <c r="C186" s="12"/>
      <c r="D186" s="52"/>
      <c r="E186" s="52"/>
      <c r="F186" s="12"/>
      <c r="G186" s="118"/>
    </row>
    <row r="187" spans="1:7" ht="12">
      <c r="A187" s="14"/>
      <c r="B187" s="51" t="s">
        <v>233</v>
      </c>
      <c r="C187" s="12" t="s">
        <v>101</v>
      </c>
      <c r="D187" s="52"/>
      <c r="E187" s="52"/>
      <c r="F187" s="12"/>
      <c r="G187" s="118">
        <v>14.12</v>
      </c>
    </row>
    <row r="188" spans="1:7" ht="12">
      <c r="A188" s="14"/>
      <c r="B188" s="51" t="s">
        <v>236</v>
      </c>
      <c r="C188" s="12" t="s">
        <v>101</v>
      </c>
      <c r="D188" s="52"/>
      <c r="E188" s="52"/>
      <c r="F188" s="12"/>
      <c r="G188" s="118">
        <v>16.73</v>
      </c>
    </row>
    <row r="189" spans="1:7" ht="12">
      <c r="A189" s="14"/>
      <c r="B189" s="45" t="s">
        <v>232</v>
      </c>
      <c r="C189" s="12"/>
      <c r="D189" s="52"/>
      <c r="E189" s="52"/>
      <c r="F189" s="12"/>
      <c r="G189" s="118"/>
    </row>
    <row r="190" spans="1:7" ht="12">
      <c r="A190" s="51"/>
      <c r="B190" s="51" t="s">
        <v>233</v>
      </c>
      <c r="C190" s="12" t="s">
        <v>101</v>
      </c>
      <c r="D190" s="52"/>
      <c r="E190" s="52"/>
      <c r="F190" s="12"/>
      <c r="G190" s="168">
        <v>16.06</v>
      </c>
    </row>
    <row r="191" spans="1:7" ht="12">
      <c r="A191" s="51"/>
      <c r="B191" s="51" t="s">
        <v>236</v>
      </c>
      <c r="C191" s="12" t="s">
        <v>101</v>
      </c>
      <c r="D191" s="52"/>
      <c r="E191" s="52"/>
      <c r="F191" s="12"/>
      <c r="G191" s="168">
        <v>19.47</v>
      </c>
    </row>
    <row r="192" spans="1:7" ht="12">
      <c r="A192" s="29"/>
      <c r="E192" s="28"/>
      <c r="F192" s="1"/>
      <c r="G192" s="61"/>
    </row>
    <row r="193" spans="1:7" ht="12">
      <c r="A193" s="29"/>
      <c r="E193" s="28"/>
      <c r="F193" s="1"/>
      <c r="G193" s="61"/>
    </row>
    <row r="194" spans="1:7" ht="12">
      <c r="A194" s="29"/>
      <c r="E194" s="28"/>
      <c r="F194" s="1"/>
      <c r="G194" s="120"/>
    </row>
    <row r="195" spans="1:7" ht="12.75">
      <c r="A195"/>
      <c r="B195" s="29" t="s">
        <v>206</v>
      </c>
      <c r="C195"/>
      <c r="D195"/>
      <c r="E195"/>
      <c r="F195"/>
      <c r="G195"/>
    </row>
  </sheetData>
  <sheetProtection selectLockedCells="1" selectUnlockedCells="1"/>
  <mergeCells count="3">
    <mergeCell ref="A2:G2"/>
    <mergeCell ref="A3:G3"/>
    <mergeCell ref="B9:F9"/>
  </mergeCells>
  <printOptions/>
  <pageMargins left="0.5513888888888889" right="0.5513888888888889" top="0.3541666666666667" bottom="0.7875" header="0.5118055555555555" footer="0.5118055555555555"/>
  <pageSetup firstPageNumber="1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196"/>
  <sheetViews>
    <sheetView zoomScalePageLayoutView="0" workbookViewId="0" topLeftCell="B175">
      <selection activeCell="F102" sqref="F102"/>
    </sheetView>
  </sheetViews>
  <sheetFormatPr defaultColWidth="9.140625" defaultRowHeight="12.75"/>
  <cols>
    <col min="1" max="1" width="4.57421875" style="19" customWidth="1"/>
    <col min="2" max="2" width="34.57421875" style="29" customWidth="1"/>
    <col min="3" max="3" width="9.8515625" style="1" customWidth="1"/>
    <col min="4" max="4" width="9.28125" style="28" customWidth="1"/>
    <col min="5" max="5" width="9.421875" style="1" customWidth="1"/>
    <col min="6" max="6" width="9.8515625" style="2" customWidth="1"/>
    <col min="7" max="7" width="11.57421875" style="29" customWidth="1"/>
    <col min="8" max="16384" width="9.140625" style="29" customWidth="1"/>
  </cols>
  <sheetData>
    <row r="1" spans="1:7" ht="12">
      <c r="A1" s="59"/>
      <c r="B1" s="59"/>
      <c r="E1" s="28"/>
      <c r="F1" s="1"/>
      <c r="G1" s="63" t="s">
        <v>0</v>
      </c>
    </row>
    <row r="2" spans="1:7" ht="12">
      <c r="A2" s="170" t="s">
        <v>107</v>
      </c>
      <c r="B2" s="171"/>
      <c r="C2" s="171"/>
      <c r="D2" s="171"/>
      <c r="E2" s="171"/>
      <c r="F2" s="171"/>
      <c r="G2" s="171"/>
    </row>
    <row r="3" spans="1:7" ht="12">
      <c r="A3" s="170" t="s">
        <v>108</v>
      </c>
      <c r="B3" s="171"/>
      <c r="C3" s="171"/>
      <c r="D3" s="171"/>
      <c r="E3" s="171"/>
      <c r="F3" s="171"/>
      <c r="G3" s="171"/>
    </row>
    <row r="4" spans="1:7" ht="12">
      <c r="A4" s="59"/>
      <c r="B4" s="30" t="s">
        <v>210</v>
      </c>
      <c r="E4" s="28"/>
      <c r="F4" s="1"/>
      <c r="G4" s="2"/>
    </row>
    <row r="5" spans="1:7" ht="12">
      <c r="A5" s="59"/>
      <c r="B5" s="31" t="s">
        <v>109</v>
      </c>
      <c r="C5" s="69">
        <v>8108.7</v>
      </c>
      <c r="D5" s="32"/>
      <c r="E5" s="32"/>
      <c r="F5" s="33"/>
      <c r="G5" s="2"/>
    </row>
    <row r="6" spans="1:7" ht="12">
      <c r="A6" s="59"/>
      <c r="B6" s="2"/>
      <c r="E6" s="28"/>
      <c r="F6" s="1"/>
      <c r="G6" s="2"/>
    </row>
    <row r="7" spans="1:7" ht="24">
      <c r="A7" s="10" t="s">
        <v>1</v>
      </c>
      <c r="B7" s="7" t="s">
        <v>2</v>
      </c>
      <c r="C7" s="10" t="s">
        <v>3</v>
      </c>
      <c r="D7" s="34" t="s">
        <v>4</v>
      </c>
      <c r="E7" s="64" t="s">
        <v>212</v>
      </c>
      <c r="F7" s="35" t="s">
        <v>5</v>
      </c>
      <c r="G7" s="3" t="s">
        <v>6</v>
      </c>
    </row>
    <row r="8" spans="1:7" ht="12">
      <c r="A8" s="4">
        <v>1</v>
      </c>
      <c r="B8" s="4">
        <v>2</v>
      </c>
      <c r="C8" s="12">
        <v>3</v>
      </c>
      <c r="D8" s="36">
        <v>4</v>
      </c>
      <c r="E8" s="12">
        <v>5</v>
      </c>
      <c r="F8" s="4">
        <v>6</v>
      </c>
      <c r="G8" s="4">
        <v>7</v>
      </c>
    </row>
    <row r="9" spans="1:7" ht="12">
      <c r="A9" s="21" t="s">
        <v>7</v>
      </c>
      <c r="B9" s="172" t="s">
        <v>8</v>
      </c>
      <c r="C9" s="173"/>
      <c r="D9" s="173"/>
      <c r="E9" s="173"/>
      <c r="F9" s="173"/>
      <c r="G9" s="4"/>
    </row>
    <row r="10" spans="1:7" ht="12">
      <c r="A10" s="65" t="s">
        <v>9</v>
      </c>
      <c r="B10" s="13" t="s">
        <v>10</v>
      </c>
      <c r="C10" s="12"/>
      <c r="D10" s="6"/>
      <c r="E10" s="6"/>
      <c r="F10" s="46"/>
      <c r="G10" s="66"/>
    </row>
    <row r="11" spans="1:7" ht="24">
      <c r="A11" s="37">
        <v>1</v>
      </c>
      <c r="B11" s="67" t="s">
        <v>110</v>
      </c>
      <c r="C11" s="12" t="s">
        <v>111</v>
      </c>
      <c r="D11" s="68">
        <v>1198.3</v>
      </c>
      <c r="E11" s="68">
        <v>288</v>
      </c>
      <c r="F11" s="70">
        <v>0.29</v>
      </c>
      <c r="G11" s="6">
        <f>D11*E11*F11</f>
        <v>100082.01599999999</v>
      </c>
    </row>
    <row r="12" spans="1:7" ht="12">
      <c r="A12" s="37">
        <v>2</v>
      </c>
      <c r="B12" s="67" t="s">
        <v>112</v>
      </c>
      <c r="C12" s="12" t="s">
        <v>111</v>
      </c>
      <c r="D12" s="68">
        <v>1198.3</v>
      </c>
      <c r="E12" s="68">
        <v>24</v>
      </c>
      <c r="F12" s="70">
        <v>1.15</v>
      </c>
      <c r="G12" s="6">
        <f aca="true" t="shared" si="0" ref="G12:G21">D12*E12*F12</f>
        <v>33073.079999999994</v>
      </c>
    </row>
    <row r="13" spans="1:7" ht="12">
      <c r="A13" s="37">
        <v>3</v>
      </c>
      <c r="B13" s="67" t="s">
        <v>113</v>
      </c>
      <c r="C13" s="12" t="s">
        <v>111</v>
      </c>
      <c r="D13" s="68">
        <v>108</v>
      </c>
      <c r="E13" s="68">
        <v>2</v>
      </c>
      <c r="F13" s="70">
        <v>14.36</v>
      </c>
      <c r="G13" s="6">
        <f t="shared" si="0"/>
        <v>3101.7599999999998</v>
      </c>
    </row>
    <row r="14" spans="1:7" ht="12">
      <c r="A14" s="37">
        <v>4</v>
      </c>
      <c r="B14" s="67" t="s">
        <v>114</v>
      </c>
      <c r="C14" s="12" t="s">
        <v>111</v>
      </c>
      <c r="D14" s="68">
        <v>119.8</v>
      </c>
      <c r="E14" s="68">
        <v>24</v>
      </c>
      <c r="F14" s="70">
        <v>0.93</v>
      </c>
      <c r="G14" s="6">
        <f t="shared" si="0"/>
        <v>2673.936</v>
      </c>
    </row>
    <row r="15" spans="1:7" ht="12" customHeight="1">
      <c r="A15" s="37">
        <v>5</v>
      </c>
      <c r="B15" s="67" t="s">
        <v>115</v>
      </c>
      <c r="C15" s="12" t="s">
        <v>111</v>
      </c>
      <c r="D15" s="68">
        <v>29</v>
      </c>
      <c r="E15" s="68">
        <v>288</v>
      </c>
      <c r="F15" s="70">
        <v>0.29</v>
      </c>
      <c r="G15" s="6">
        <f t="shared" si="0"/>
        <v>2422.08</v>
      </c>
    </row>
    <row r="16" spans="1:7" ht="12">
      <c r="A16" s="37">
        <v>6</v>
      </c>
      <c r="B16" s="67" t="s">
        <v>116</v>
      </c>
      <c r="C16" s="12" t="s">
        <v>111</v>
      </c>
      <c r="D16" s="68">
        <v>29</v>
      </c>
      <c r="E16" s="68">
        <v>14</v>
      </c>
      <c r="F16" s="70">
        <v>1.15</v>
      </c>
      <c r="G16" s="6">
        <f t="shared" si="0"/>
        <v>466.9</v>
      </c>
    </row>
    <row r="17" spans="1:7" ht="12">
      <c r="A17" s="37">
        <v>7</v>
      </c>
      <c r="B17" s="67" t="s">
        <v>117</v>
      </c>
      <c r="C17" s="12" t="s">
        <v>111</v>
      </c>
      <c r="D17" s="68">
        <v>1827</v>
      </c>
      <c r="E17" s="68">
        <v>2</v>
      </c>
      <c r="F17" s="70">
        <v>1.6</v>
      </c>
      <c r="G17" s="6">
        <f t="shared" si="0"/>
        <v>5846.400000000001</v>
      </c>
    </row>
    <row r="18" spans="1:7" ht="12">
      <c r="A18" s="37">
        <v>8</v>
      </c>
      <c r="B18" s="67" t="s">
        <v>118</v>
      </c>
      <c r="C18" s="12" t="s">
        <v>111</v>
      </c>
      <c r="D18" s="68">
        <v>23</v>
      </c>
      <c r="E18" s="68">
        <v>2</v>
      </c>
      <c r="F18" s="70">
        <v>2.27</v>
      </c>
      <c r="G18" s="6">
        <f t="shared" si="0"/>
        <v>104.42</v>
      </c>
    </row>
    <row r="19" spans="1:7" ht="12">
      <c r="A19" s="37">
        <v>9</v>
      </c>
      <c r="B19" s="67" t="s">
        <v>119</v>
      </c>
      <c r="C19" s="12" t="s">
        <v>111</v>
      </c>
      <c r="D19" s="68">
        <v>140</v>
      </c>
      <c r="E19" s="68">
        <v>12</v>
      </c>
      <c r="F19" s="70">
        <v>1.86</v>
      </c>
      <c r="G19" s="6">
        <f t="shared" si="0"/>
        <v>3124.8</v>
      </c>
    </row>
    <row r="20" spans="1:7" ht="12">
      <c r="A20" s="37">
        <v>10</v>
      </c>
      <c r="B20" s="67" t="s">
        <v>120</v>
      </c>
      <c r="C20" s="12" t="s">
        <v>111</v>
      </c>
      <c r="D20" s="68">
        <v>42.4</v>
      </c>
      <c r="E20" s="68">
        <v>2</v>
      </c>
      <c r="F20" s="70">
        <v>2.77</v>
      </c>
      <c r="G20" s="6">
        <f t="shared" si="0"/>
        <v>234.896</v>
      </c>
    </row>
    <row r="21" spans="1:7" ht="11.25" customHeight="1">
      <c r="A21" s="37">
        <v>11</v>
      </c>
      <c r="B21" s="67" t="s">
        <v>121</v>
      </c>
      <c r="C21" s="12" t="s">
        <v>111</v>
      </c>
      <c r="D21" s="68">
        <v>36</v>
      </c>
      <c r="E21" s="68">
        <v>12</v>
      </c>
      <c r="F21" s="70">
        <v>1.2</v>
      </c>
      <c r="G21" s="6">
        <f t="shared" si="0"/>
        <v>518.4</v>
      </c>
    </row>
    <row r="22" spans="1:7" ht="12">
      <c r="A22" s="37"/>
      <c r="B22" s="126" t="s">
        <v>205</v>
      </c>
      <c r="C22" s="12"/>
      <c r="D22" s="6"/>
      <c r="E22" s="6"/>
      <c r="F22" s="46"/>
      <c r="G22" s="66">
        <f>SUM(G11:G21)</f>
        <v>151648.68799999997</v>
      </c>
    </row>
    <row r="23" spans="1:7" ht="12">
      <c r="A23" s="37"/>
      <c r="B23" s="71" t="s">
        <v>203</v>
      </c>
      <c r="C23" s="12"/>
      <c r="D23" s="6"/>
      <c r="E23" s="6"/>
      <c r="F23" s="46"/>
      <c r="G23" s="66">
        <f>G22*1.18</f>
        <v>178945.45183999994</v>
      </c>
    </row>
    <row r="24" spans="1:7" ht="12">
      <c r="A24" s="39"/>
      <c r="B24" s="71" t="s">
        <v>202</v>
      </c>
      <c r="C24" s="12" t="s">
        <v>11</v>
      </c>
      <c r="D24" s="6"/>
      <c r="E24" s="6"/>
      <c r="F24" s="46"/>
      <c r="G24" s="66">
        <f>G23/C5/12</f>
        <v>1.8390273393597818</v>
      </c>
    </row>
    <row r="25" spans="1:7" ht="12">
      <c r="A25" s="72" t="s">
        <v>12</v>
      </c>
      <c r="B25" s="13" t="s">
        <v>13</v>
      </c>
      <c r="C25" s="12"/>
      <c r="D25" s="6"/>
      <c r="E25" s="6"/>
      <c r="F25" s="46"/>
      <c r="G25" s="66"/>
    </row>
    <row r="26" spans="1:7" ht="24">
      <c r="A26" s="39">
        <v>1</v>
      </c>
      <c r="B26" s="67" t="s">
        <v>191</v>
      </c>
      <c r="C26" s="12" t="s">
        <v>56</v>
      </c>
      <c r="D26" s="68">
        <v>4</v>
      </c>
      <c r="E26" s="68">
        <v>288</v>
      </c>
      <c r="F26" s="70">
        <v>28.24</v>
      </c>
      <c r="G26" s="6">
        <f>D26*E26*F26</f>
        <v>32532.48</v>
      </c>
    </row>
    <row r="27" spans="1:7" ht="24">
      <c r="A27" s="39">
        <v>2</v>
      </c>
      <c r="B27" s="67" t="s">
        <v>192</v>
      </c>
      <c r="C27" s="12" t="s">
        <v>56</v>
      </c>
      <c r="D27" s="68">
        <v>32</v>
      </c>
      <c r="E27" s="68">
        <v>144</v>
      </c>
      <c r="F27" s="70">
        <v>2.93</v>
      </c>
      <c r="G27" s="6">
        <f>D27*E27*F27</f>
        <v>13501.44</v>
      </c>
    </row>
    <row r="28" spans="1:7" ht="12">
      <c r="A28" s="39">
        <v>3</v>
      </c>
      <c r="B28" s="67" t="s">
        <v>193</v>
      </c>
      <c r="C28" s="12" t="s">
        <v>63</v>
      </c>
      <c r="D28" s="68">
        <v>42</v>
      </c>
      <c r="E28" s="68">
        <v>6</v>
      </c>
      <c r="F28" s="70">
        <v>2.27</v>
      </c>
      <c r="G28" s="6">
        <f>D28*E28*F28</f>
        <v>572.04</v>
      </c>
    </row>
    <row r="29" spans="1:7" ht="12">
      <c r="A29" s="39">
        <v>4</v>
      </c>
      <c r="B29" s="67" t="s">
        <v>194</v>
      </c>
      <c r="C29" s="12" t="s">
        <v>30</v>
      </c>
      <c r="D29" s="68">
        <v>16</v>
      </c>
      <c r="E29" s="68">
        <v>24</v>
      </c>
      <c r="F29" s="70">
        <v>6.54</v>
      </c>
      <c r="G29" s="6">
        <f>D29*E29*F29</f>
        <v>2511.36</v>
      </c>
    </row>
    <row r="30" spans="1:7" ht="12">
      <c r="A30" s="39"/>
      <c r="B30" s="71" t="s">
        <v>205</v>
      </c>
      <c r="C30" s="12"/>
      <c r="D30" s="6"/>
      <c r="E30" s="6"/>
      <c r="F30" s="46"/>
      <c r="G30" s="66">
        <f>G26+G27+G28+G29</f>
        <v>49117.32</v>
      </c>
    </row>
    <row r="31" spans="1:7" ht="12">
      <c r="A31" s="39"/>
      <c r="B31" s="71" t="s">
        <v>201</v>
      </c>
      <c r="C31" s="12"/>
      <c r="D31" s="6"/>
      <c r="E31" s="6"/>
      <c r="F31" s="46"/>
      <c r="G31" s="66">
        <f>G30*1.18</f>
        <v>57958.4376</v>
      </c>
    </row>
    <row r="32" spans="1:7" ht="12">
      <c r="A32" s="39"/>
      <c r="B32" s="71" t="s">
        <v>202</v>
      </c>
      <c r="C32" s="12" t="s">
        <v>11</v>
      </c>
      <c r="D32" s="12"/>
      <c r="E32" s="6"/>
      <c r="F32" s="46"/>
      <c r="G32" s="66">
        <f>G31/C5/12</f>
        <v>0.5956404602464019</v>
      </c>
    </row>
    <row r="33" spans="1:7" ht="12">
      <c r="A33" s="72" t="s">
        <v>14</v>
      </c>
      <c r="B33" s="13" t="s">
        <v>15</v>
      </c>
      <c r="C33" s="12" t="s">
        <v>200</v>
      </c>
      <c r="D33" s="68">
        <v>4</v>
      </c>
      <c r="E33" s="6"/>
      <c r="F33" s="70">
        <v>4494.24</v>
      </c>
      <c r="G33" s="66">
        <f>F33*D33*12</f>
        <v>215723.52</v>
      </c>
    </row>
    <row r="34" spans="1:7" ht="12">
      <c r="A34" s="72"/>
      <c r="B34" s="13"/>
      <c r="C34" s="12" t="s">
        <v>11</v>
      </c>
      <c r="D34" s="122"/>
      <c r="E34" s="122"/>
      <c r="F34" s="52"/>
      <c r="G34" s="66">
        <f>G33/C5/7*9/12</f>
        <v>2.8504241476086527</v>
      </c>
    </row>
    <row r="35" spans="1:7" ht="12">
      <c r="A35" s="73" t="s">
        <v>16</v>
      </c>
      <c r="B35" s="40" t="s">
        <v>17</v>
      </c>
      <c r="C35" s="12" t="s">
        <v>11</v>
      </c>
      <c r="D35" s="68">
        <f>C5</f>
        <v>8108.7</v>
      </c>
      <c r="E35" s="6"/>
      <c r="F35" s="74">
        <v>1.09</v>
      </c>
      <c r="G35" s="66">
        <f>F35*D35*12</f>
        <v>106061.796</v>
      </c>
    </row>
    <row r="36" spans="1:7" ht="24">
      <c r="A36" s="72" t="s">
        <v>18</v>
      </c>
      <c r="B36" s="40" t="s">
        <v>19</v>
      </c>
      <c r="C36" s="12" t="s">
        <v>11</v>
      </c>
      <c r="D36" s="68">
        <f>C5</f>
        <v>8108.7</v>
      </c>
      <c r="E36" s="6"/>
      <c r="F36" s="74">
        <v>0.12</v>
      </c>
      <c r="G36" s="66">
        <f>F36*D36*12</f>
        <v>11676.528</v>
      </c>
    </row>
    <row r="37" spans="1:7" ht="24">
      <c r="A37" s="72" t="s">
        <v>20</v>
      </c>
      <c r="B37" s="40" t="s">
        <v>122</v>
      </c>
      <c r="C37" s="12"/>
      <c r="D37" s="6"/>
      <c r="E37" s="6"/>
      <c r="F37" s="46"/>
      <c r="G37" s="66"/>
    </row>
    <row r="38" spans="1:7" ht="12">
      <c r="A38" s="39">
        <v>1</v>
      </c>
      <c r="B38" s="75" t="s">
        <v>123</v>
      </c>
      <c r="C38" s="76" t="s">
        <v>81</v>
      </c>
      <c r="D38" s="68">
        <v>359</v>
      </c>
      <c r="E38" s="68">
        <v>1</v>
      </c>
      <c r="F38" s="139">
        <v>1.72</v>
      </c>
      <c r="G38" s="6">
        <f aca="true" t="shared" si="1" ref="G38:G60">D38*E38*F38</f>
        <v>617.48</v>
      </c>
    </row>
    <row r="39" spans="1:7" ht="12">
      <c r="A39" s="39">
        <v>2</v>
      </c>
      <c r="B39" s="75" t="s">
        <v>124</v>
      </c>
      <c r="C39" s="77" t="s">
        <v>81</v>
      </c>
      <c r="D39" s="68">
        <v>359</v>
      </c>
      <c r="E39" s="68">
        <v>28</v>
      </c>
      <c r="F39" s="139">
        <v>0.14</v>
      </c>
      <c r="G39" s="6">
        <f t="shared" si="1"/>
        <v>1407.2800000000002</v>
      </c>
    </row>
    <row r="40" spans="1:7" ht="12">
      <c r="A40" s="39">
        <v>3</v>
      </c>
      <c r="B40" s="75" t="s">
        <v>125</v>
      </c>
      <c r="C40" s="77" t="s">
        <v>81</v>
      </c>
      <c r="D40" s="68">
        <v>359</v>
      </c>
      <c r="E40" s="68">
        <v>10</v>
      </c>
      <c r="F40" s="139">
        <v>0.69</v>
      </c>
      <c r="G40" s="6">
        <f t="shared" si="1"/>
        <v>2477.1</v>
      </c>
    </row>
    <row r="41" spans="1:7" ht="12">
      <c r="A41" s="39">
        <v>4</v>
      </c>
      <c r="B41" s="75" t="s">
        <v>226</v>
      </c>
      <c r="C41" s="77" t="s">
        <v>81</v>
      </c>
      <c r="D41" s="68">
        <v>437</v>
      </c>
      <c r="E41" s="68">
        <v>12</v>
      </c>
      <c r="F41" s="139">
        <v>0.69</v>
      </c>
      <c r="G41" s="6">
        <f t="shared" si="1"/>
        <v>3618.3599999999997</v>
      </c>
    </row>
    <row r="42" spans="1:7" ht="12">
      <c r="A42" s="39">
        <v>5</v>
      </c>
      <c r="B42" s="75" t="s">
        <v>126</v>
      </c>
      <c r="C42" s="77" t="s">
        <v>127</v>
      </c>
      <c r="D42" s="68">
        <v>4</v>
      </c>
      <c r="E42" s="68">
        <v>245</v>
      </c>
      <c r="F42" s="139">
        <v>3.28</v>
      </c>
      <c r="G42" s="6">
        <f t="shared" si="1"/>
        <v>3214.3999999999996</v>
      </c>
    </row>
    <row r="43" spans="1:7" ht="12">
      <c r="A43" s="39">
        <v>6</v>
      </c>
      <c r="B43" s="75" t="s">
        <v>128</v>
      </c>
      <c r="C43" s="77" t="s">
        <v>81</v>
      </c>
      <c r="D43" s="68">
        <v>1099</v>
      </c>
      <c r="E43" s="68">
        <v>1</v>
      </c>
      <c r="F43" s="139">
        <v>1.2</v>
      </c>
      <c r="G43" s="6">
        <f t="shared" si="1"/>
        <v>1318.8</v>
      </c>
    </row>
    <row r="44" spans="1:7" ht="12">
      <c r="A44" s="39">
        <v>7</v>
      </c>
      <c r="B44" s="75" t="s">
        <v>129</v>
      </c>
      <c r="C44" s="77" t="s">
        <v>81</v>
      </c>
      <c r="D44" s="68">
        <v>1099</v>
      </c>
      <c r="E44" s="68">
        <v>122</v>
      </c>
      <c r="F44" s="139">
        <v>0.06</v>
      </c>
      <c r="G44" s="6">
        <f t="shared" si="1"/>
        <v>8044.679999999999</v>
      </c>
    </row>
    <row r="45" spans="1:7" ht="12">
      <c r="A45" s="39">
        <v>8</v>
      </c>
      <c r="B45" s="75" t="s">
        <v>130</v>
      </c>
      <c r="C45" s="77" t="s">
        <v>131</v>
      </c>
      <c r="D45" s="68">
        <v>0.1</v>
      </c>
      <c r="E45" s="68">
        <v>3</v>
      </c>
      <c r="F45" s="139">
        <v>11.29</v>
      </c>
      <c r="G45" s="6">
        <f t="shared" si="1"/>
        <v>3.3870000000000005</v>
      </c>
    </row>
    <row r="46" spans="1:7" ht="12">
      <c r="A46" s="39">
        <v>9</v>
      </c>
      <c r="B46" s="75" t="s">
        <v>132</v>
      </c>
      <c r="C46" s="77" t="s">
        <v>127</v>
      </c>
      <c r="D46" s="68">
        <v>5</v>
      </c>
      <c r="E46" s="68">
        <v>1</v>
      </c>
      <c r="F46" s="139">
        <v>2.37</v>
      </c>
      <c r="G46" s="6">
        <f t="shared" si="1"/>
        <v>11.850000000000001</v>
      </c>
    </row>
    <row r="47" spans="1:7" ht="12">
      <c r="A47" s="39">
        <v>10</v>
      </c>
      <c r="B47" s="75" t="s">
        <v>133</v>
      </c>
      <c r="C47" s="77" t="s">
        <v>81</v>
      </c>
      <c r="D47" s="68">
        <v>437</v>
      </c>
      <c r="E47" s="68">
        <v>122</v>
      </c>
      <c r="F47" s="139">
        <v>0.14</v>
      </c>
      <c r="G47" s="6">
        <f t="shared" si="1"/>
        <v>7463.960000000001</v>
      </c>
    </row>
    <row r="48" spans="1:7" ht="12">
      <c r="A48" s="39">
        <v>11</v>
      </c>
      <c r="B48" s="75" t="s">
        <v>134</v>
      </c>
      <c r="C48" s="77" t="s">
        <v>81</v>
      </c>
      <c r="D48" s="68">
        <v>29</v>
      </c>
      <c r="E48" s="68">
        <v>28</v>
      </c>
      <c r="F48" s="139">
        <v>0.14</v>
      </c>
      <c r="G48" s="6">
        <f t="shared" si="1"/>
        <v>113.68</v>
      </c>
    </row>
    <row r="49" spans="1:7" ht="12">
      <c r="A49" s="39">
        <v>12</v>
      </c>
      <c r="B49" s="75" t="s">
        <v>135</v>
      </c>
      <c r="C49" s="77" t="s">
        <v>81</v>
      </c>
      <c r="D49" s="68">
        <v>437</v>
      </c>
      <c r="E49" s="68">
        <v>25</v>
      </c>
      <c r="F49" s="139">
        <v>0.69</v>
      </c>
      <c r="G49" s="6">
        <f t="shared" si="1"/>
        <v>7538.249999999999</v>
      </c>
    </row>
    <row r="50" spans="1:7" ht="12" customHeight="1">
      <c r="A50" s="39">
        <v>13</v>
      </c>
      <c r="B50" s="75" t="s">
        <v>136</v>
      </c>
      <c r="C50" s="77" t="s">
        <v>131</v>
      </c>
      <c r="D50" s="68">
        <v>1</v>
      </c>
      <c r="E50" s="68">
        <v>36</v>
      </c>
      <c r="F50" s="139">
        <v>11.29</v>
      </c>
      <c r="G50" s="6">
        <f t="shared" si="1"/>
        <v>406.43999999999994</v>
      </c>
    </row>
    <row r="51" spans="1:7" ht="12">
      <c r="A51" s="39">
        <v>14</v>
      </c>
      <c r="B51" s="75" t="s">
        <v>137</v>
      </c>
      <c r="C51" s="77" t="s">
        <v>81</v>
      </c>
      <c r="D51" s="68">
        <v>437</v>
      </c>
      <c r="E51" s="68">
        <v>36</v>
      </c>
      <c r="F51" s="139">
        <v>0.15</v>
      </c>
      <c r="G51" s="6">
        <f t="shared" si="1"/>
        <v>2359.7999999999997</v>
      </c>
    </row>
    <row r="52" spans="1:7" ht="12">
      <c r="A52" s="39">
        <v>15</v>
      </c>
      <c r="B52" s="75" t="s">
        <v>138</v>
      </c>
      <c r="C52" s="77" t="s">
        <v>81</v>
      </c>
      <c r="D52" s="68">
        <v>29</v>
      </c>
      <c r="E52" s="68">
        <v>5</v>
      </c>
      <c r="F52" s="139">
        <v>2.02</v>
      </c>
      <c r="G52" s="6">
        <f t="shared" si="1"/>
        <v>292.9</v>
      </c>
    </row>
    <row r="53" spans="1:7" ht="12">
      <c r="A53" s="39">
        <v>16</v>
      </c>
      <c r="B53" s="75" t="s">
        <v>139</v>
      </c>
      <c r="C53" s="77" t="s">
        <v>81</v>
      </c>
      <c r="D53" s="68">
        <v>31</v>
      </c>
      <c r="E53" s="68">
        <v>2</v>
      </c>
      <c r="F53" s="139">
        <v>4.8</v>
      </c>
      <c r="G53" s="6">
        <f t="shared" si="1"/>
        <v>297.59999999999997</v>
      </c>
    </row>
    <row r="54" spans="1:7" ht="11.25" customHeight="1">
      <c r="A54" s="39">
        <v>17</v>
      </c>
      <c r="B54" s="75" t="s">
        <v>140</v>
      </c>
      <c r="C54" s="77" t="s">
        <v>81</v>
      </c>
      <c r="D54" s="68">
        <v>528</v>
      </c>
      <c r="E54" s="68">
        <v>72</v>
      </c>
      <c r="F54" s="139">
        <v>0.06</v>
      </c>
      <c r="G54" s="6">
        <f t="shared" si="1"/>
        <v>2280.96</v>
      </c>
    </row>
    <row r="55" spans="1:7" ht="24">
      <c r="A55" s="39">
        <v>18</v>
      </c>
      <c r="B55" s="78" t="s">
        <v>141</v>
      </c>
      <c r="C55" s="79" t="s">
        <v>131</v>
      </c>
      <c r="D55" s="80">
        <v>1</v>
      </c>
      <c r="E55" s="68">
        <v>1</v>
      </c>
      <c r="F55" s="140">
        <v>11.29</v>
      </c>
      <c r="G55" s="6">
        <f t="shared" si="1"/>
        <v>11.29</v>
      </c>
    </row>
    <row r="56" spans="1:7" ht="12">
      <c r="A56" s="39">
        <v>19</v>
      </c>
      <c r="B56" s="81" t="s">
        <v>142</v>
      </c>
      <c r="C56" s="22" t="s">
        <v>143</v>
      </c>
      <c r="D56" s="68">
        <v>11.52</v>
      </c>
      <c r="E56" s="68">
        <v>3</v>
      </c>
      <c r="F56" s="138">
        <v>27.3</v>
      </c>
      <c r="G56" s="6">
        <f t="shared" si="1"/>
        <v>943.488</v>
      </c>
    </row>
    <row r="57" spans="1:7" ht="24">
      <c r="A57" s="39">
        <v>20</v>
      </c>
      <c r="B57" s="81" t="s">
        <v>195</v>
      </c>
      <c r="C57" s="22" t="s">
        <v>33</v>
      </c>
      <c r="D57" s="133">
        <v>0</v>
      </c>
      <c r="E57" s="68">
        <v>2</v>
      </c>
      <c r="F57" s="114">
        <v>666.64</v>
      </c>
      <c r="G57" s="6">
        <f t="shared" si="1"/>
        <v>0</v>
      </c>
    </row>
    <row r="58" spans="1:7" ht="24">
      <c r="A58" s="39">
        <v>21</v>
      </c>
      <c r="B58" s="81" t="s">
        <v>144</v>
      </c>
      <c r="C58" s="22" t="s">
        <v>33</v>
      </c>
      <c r="D58" s="133">
        <v>0</v>
      </c>
      <c r="E58" s="68">
        <v>6</v>
      </c>
      <c r="F58" s="114">
        <v>506.11</v>
      </c>
      <c r="G58" s="6">
        <f t="shared" si="1"/>
        <v>0</v>
      </c>
    </row>
    <row r="59" spans="1:7" ht="24">
      <c r="A59" s="39">
        <v>22</v>
      </c>
      <c r="B59" s="81" t="s">
        <v>145</v>
      </c>
      <c r="C59" s="22" t="s">
        <v>33</v>
      </c>
      <c r="D59" s="134">
        <v>0</v>
      </c>
      <c r="E59" s="68">
        <v>5</v>
      </c>
      <c r="F59" s="114">
        <v>789.32</v>
      </c>
      <c r="G59" s="6">
        <f t="shared" si="1"/>
        <v>0</v>
      </c>
    </row>
    <row r="60" spans="1:7" ht="12">
      <c r="A60" s="39">
        <v>23</v>
      </c>
      <c r="B60" s="17" t="s">
        <v>146</v>
      </c>
      <c r="C60" s="22" t="s">
        <v>67</v>
      </c>
      <c r="D60" s="68">
        <v>1.5</v>
      </c>
      <c r="E60" s="68">
        <v>1</v>
      </c>
      <c r="F60" s="138">
        <v>208.49</v>
      </c>
      <c r="G60" s="6">
        <f t="shared" si="1"/>
        <v>312.735</v>
      </c>
    </row>
    <row r="61" spans="1:7" ht="12">
      <c r="A61" s="39"/>
      <c r="B61" s="71" t="s">
        <v>205</v>
      </c>
      <c r="C61" s="22" t="s">
        <v>104</v>
      </c>
      <c r="D61" s="6"/>
      <c r="E61" s="6"/>
      <c r="F61" s="82"/>
      <c r="G61" s="66">
        <f>SUM(G38:G60)</f>
        <v>42734.44</v>
      </c>
    </row>
    <row r="62" spans="1:7" ht="12">
      <c r="A62" s="39"/>
      <c r="B62" s="71" t="s">
        <v>201</v>
      </c>
      <c r="C62" s="22"/>
      <c r="D62" s="6"/>
      <c r="E62" s="6"/>
      <c r="F62" s="82"/>
      <c r="G62" s="66">
        <f>G61*1.18</f>
        <v>50426.6392</v>
      </c>
    </row>
    <row r="63" spans="1:7" ht="12">
      <c r="A63" s="41"/>
      <c r="B63" s="71" t="s">
        <v>202</v>
      </c>
      <c r="C63" s="12" t="s">
        <v>11</v>
      </c>
      <c r="D63" s="6"/>
      <c r="E63" s="6"/>
      <c r="F63" s="82"/>
      <c r="G63" s="66">
        <f>G62/C5/12</f>
        <v>0.5182359605526574</v>
      </c>
    </row>
    <row r="64" spans="1:7" ht="12">
      <c r="A64" s="73" t="s">
        <v>21</v>
      </c>
      <c r="B64" s="40" t="s">
        <v>22</v>
      </c>
      <c r="C64" s="12" t="s">
        <v>147</v>
      </c>
      <c r="D64" s="83">
        <v>1335.2</v>
      </c>
      <c r="E64" s="6"/>
      <c r="F64" s="84">
        <v>0.68</v>
      </c>
      <c r="G64" s="66">
        <f>F64*D64*12</f>
        <v>10895.232000000002</v>
      </c>
    </row>
    <row r="65" spans="1:7" ht="12">
      <c r="A65" s="21"/>
      <c r="B65" s="44"/>
      <c r="C65" s="12" t="s">
        <v>11</v>
      </c>
      <c r="D65" s="6"/>
      <c r="E65" s="6"/>
      <c r="F65" s="12"/>
      <c r="G65" s="27">
        <f>G64/C5/12</f>
        <v>0.11197059947957134</v>
      </c>
    </row>
    <row r="66" spans="1:7" ht="12">
      <c r="A66" s="21" t="s">
        <v>148</v>
      </c>
      <c r="B66" s="56" t="s">
        <v>27</v>
      </c>
      <c r="C66" s="46"/>
      <c r="D66" s="47" t="s">
        <v>149</v>
      </c>
      <c r="E66" s="47"/>
      <c r="F66" s="12"/>
      <c r="G66" s="4"/>
    </row>
    <row r="67" spans="1:7" ht="12">
      <c r="A67" s="21" t="s">
        <v>150</v>
      </c>
      <c r="B67" s="143" t="s">
        <v>28</v>
      </c>
      <c r="C67" s="48"/>
      <c r="D67" s="47"/>
      <c r="E67" s="47"/>
      <c r="F67" s="12"/>
      <c r="G67" s="4"/>
    </row>
    <row r="68" spans="1:7" ht="12.75">
      <c r="A68" s="85">
        <v>1</v>
      </c>
      <c r="B68" s="86" t="s">
        <v>29</v>
      </c>
      <c r="C68" s="87" t="s">
        <v>30</v>
      </c>
      <c r="D68" s="88">
        <v>350</v>
      </c>
      <c r="E68" s="150"/>
      <c r="F68" s="89">
        <v>23.74</v>
      </c>
      <c r="G68" s="90">
        <f>D68*F68</f>
        <v>8309</v>
      </c>
    </row>
    <row r="69" spans="1:7" ht="12.75">
      <c r="A69" s="85">
        <v>2</v>
      </c>
      <c r="B69" s="86" t="s">
        <v>106</v>
      </c>
      <c r="C69" s="87" t="s">
        <v>30</v>
      </c>
      <c r="D69" s="88">
        <v>18</v>
      </c>
      <c r="E69" s="150"/>
      <c r="F69" s="89">
        <v>62.95</v>
      </c>
      <c r="G69" s="90">
        <f aca="true" t="shared" si="2" ref="G69:G82">D69*F69</f>
        <v>1133.1000000000001</v>
      </c>
    </row>
    <row r="70" spans="1:7" ht="12.75">
      <c r="A70" s="20">
        <v>3</v>
      </c>
      <c r="B70" s="51" t="s">
        <v>151</v>
      </c>
      <c r="C70" s="87" t="s">
        <v>152</v>
      </c>
      <c r="D70" s="88">
        <v>215</v>
      </c>
      <c r="E70" s="150"/>
      <c r="F70" s="89">
        <v>12.64</v>
      </c>
      <c r="G70" s="90">
        <f t="shared" si="2"/>
        <v>2717.6</v>
      </c>
    </row>
    <row r="71" spans="1:7" ht="12.75">
      <c r="A71" s="85">
        <v>4</v>
      </c>
      <c r="B71" s="51" t="s">
        <v>31</v>
      </c>
      <c r="C71" s="87" t="s">
        <v>32</v>
      </c>
      <c r="D71" s="88">
        <v>215</v>
      </c>
      <c r="E71" s="150"/>
      <c r="F71" s="89">
        <v>12.64</v>
      </c>
      <c r="G71" s="90">
        <f t="shared" si="2"/>
        <v>2717.6</v>
      </c>
    </row>
    <row r="72" spans="1:7" ht="24">
      <c r="A72" s="85">
        <v>5</v>
      </c>
      <c r="B72" s="86" t="s">
        <v>153</v>
      </c>
      <c r="C72" s="87" t="s">
        <v>33</v>
      </c>
      <c r="D72" s="135">
        <v>2.693</v>
      </c>
      <c r="E72" s="146"/>
      <c r="F72" s="89">
        <v>1264.03</v>
      </c>
      <c r="G72" s="90">
        <f t="shared" si="2"/>
        <v>3404.03279</v>
      </c>
    </row>
    <row r="73" spans="1:7" ht="12.75">
      <c r="A73" s="20">
        <v>6</v>
      </c>
      <c r="B73" s="91" t="s">
        <v>34</v>
      </c>
      <c r="C73" s="87" t="s">
        <v>35</v>
      </c>
      <c r="D73" s="88">
        <v>0.75</v>
      </c>
      <c r="E73" s="147"/>
      <c r="F73" s="89">
        <v>1422.03</v>
      </c>
      <c r="G73" s="90">
        <f t="shared" si="2"/>
        <v>1066.5225</v>
      </c>
    </row>
    <row r="74" spans="1:7" ht="12.75">
      <c r="A74" s="85">
        <v>7</v>
      </c>
      <c r="B74" s="86" t="s">
        <v>154</v>
      </c>
      <c r="C74" s="87" t="s">
        <v>36</v>
      </c>
      <c r="D74" s="88">
        <v>3</v>
      </c>
      <c r="E74" s="150"/>
      <c r="F74" s="89">
        <v>15.33</v>
      </c>
      <c r="G74" s="90">
        <f t="shared" si="2"/>
        <v>45.99</v>
      </c>
    </row>
    <row r="75" spans="1:7" ht="12.75">
      <c r="A75" s="85">
        <v>8</v>
      </c>
      <c r="B75" s="86" t="s">
        <v>155</v>
      </c>
      <c r="C75" s="87" t="s">
        <v>30</v>
      </c>
      <c r="D75" s="88"/>
      <c r="E75" s="150"/>
      <c r="F75" s="89">
        <v>126.01</v>
      </c>
      <c r="G75" s="90">
        <f t="shared" si="2"/>
        <v>0</v>
      </c>
    </row>
    <row r="76" spans="1:7" ht="12.75">
      <c r="A76" s="85">
        <v>9</v>
      </c>
      <c r="B76" s="86" t="s">
        <v>156</v>
      </c>
      <c r="C76" s="87" t="s">
        <v>30</v>
      </c>
      <c r="D76" s="92"/>
      <c r="E76" s="150"/>
      <c r="F76" s="89">
        <v>25.81</v>
      </c>
      <c r="G76" s="90">
        <f t="shared" si="2"/>
        <v>0</v>
      </c>
    </row>
    <row r="77" spans="1:7" ht="12.75">
      <c r="A77" s="85">
        <v>10</v>
      </c>
      <c r="B77" s="86" t="s">
        <v>157</v>
      </c>
      <c r="C77" s="87" t="s">
        <v>30</v>
      </c>
      <c r="D77" s="88">
        <v>4</v>
      </c>
      <c r="E77" s="150"/>
      <c r="F77" s="89">
        <v>79</v>
      </c>
      <c r="G77" s="90">
        <f t="shared" si="2"/>
        <v>316</v>
      </c>
    </row>
    <row r="78" spans="1:7" ht="12.75">
      <c r="A78" s="85">
        <v>11</v>
      </c>
      <c r="B78" s="9" t="s">
        <v>37</v>
      </c>
      <c r="C78" s="87" t="s">
        <v>38</v>
      </c>
      <c r="D78" s="95">
        <v>2</v>
      </c>
      <c r="E78" s="150"/>
      <c r="F78" s="96">
        <v>342.87</v>
      </c>
      <c r="G78" s="90">
        <f>D78*F78</f>
        <v>685.74</v>
      </c>
    </row>
    <row r="79" spans="1:7" ht="12.75">
      <c r="A79" s="93">
        <v>12</v>
      </c>
      <c r="B79" s="86" t="s">
        <v>158</v>
      </c>
      <c r="C79" s="87" t="s">
        <v>63</v>
      </c>
      <c r="D79" s="88">
        <v>14</v>
      </c>
      <c r="E79" s="142"/>
      <c r="F79" s="89">
        <v>34.6</v>
      </c>
      <c r="G79" s="90">
        <f t="shared" si="2"/>
        <v>484.40000000000003</v>
      </c>
    </row>
    <row r="80" spans="1:7" ht="12.75">
      <c r="A80" s="85">
        <v>13</v>
      </c>
      <c r="B80" s="86" t="s">
        <v>159</v>
      </c>
      <c r="C80" s="87" t="s">
        <v>30</v>
      </c>
      <c r="D80" s="88">
        <v>4</v>
      </c>
      <c r="E80" s="150"/>
      <c r="F80" s="89">
        <v>662.03</v>
      </c>
      <c r="G80" s="90">
        <f t="shared" si="2"/>
        <v>2648.12</v>
      </c>
    </row>
    <row r="81" spans="1:7" ht="12.75">
      <c r="A81" s="85">
        <v>14</v>
      </c>
      <c r="B81" s="9" t="s">
        <v>160</v>
      </c>
      <c r="C81" s="87" t="s">
        <v>63</v>
      </c>
      <c r="D81" s="88">
        <v>75</v>
      </c>
      <c r="E81" s="144"/>
      <c r="F81" s="89">
        <v>3.79</v>
      </c>
      <c r="G81" s="90">
        <f t="shared" si="2"/>
        <v>284.25</v>
      </c>
    </row>
    <row r="82" spans="1:7" ht="12.75">
      <c r="A82" s="85">
        <v>15</v>
      </c>
      <c r="B82" s="86" t="s">
        <v>161</v>
      </c>
      <c r="C82" s="87" t="s">
        <v>30</v>
      </c>
      <c r="D82" s="88">
        <v>18</v>
      </c>
      <c r="E82" s="144"/>
      <c r="F82" s="89">
        <v>20</v>
      </c>
      <c r="G82" s="90">
        <f t="shared" si="2"/>
        <v>360</v>
      </c>
    </row>
    <row r="83" spans="1:7" ht="12">
      <c r="A83" s="51"/>
      <c r="B83" s="127" t="s">
        <v>205</v>
      </c>
      <c r="C83" s="87"/>
      <c r="D83" s="97"/>
      <c r="E83" s="97"/>
      <c r="F83" s="98"/>
      <c r="G83" s="99">
        <f>SUM(G68:G82)</f>
        <v>24172.355290000003</v>
      </c>
    </row>
    <row r="84" spans="1:7" ht="12">
      <c r="A84" s="51"/>
      <c r="B84" s="127" t="s">
        <v>204</v>
      </c>
      <c r="C84" s="123"/>
      <c r="D84" s="124"/>
      <c r="E84" s="124"/>
      <c r="F84" s="125"/>
      <c r="G84" s="129">
        <f>G83*1.15</f>
        <v>27798.2085835</v>
      </c>
    </row>
    <row r="85" spans="1:7" ht="12">
      <c r="A85" s="51"/>
      <c r="B85" s="127" t="s">
        <v>201</v>
      </c>
      <c r="C85" s="49"/>
      <c r="D85" s="49"/>
      <c r="E85" s="49"/>
      <c r="F85" s="50"/>
      <c r="G85" s="26">
        <f>G84*1.18</f>
        <v>32801.88612853</v>
      </c>
    </row>
    <row r="86" spans="1:7" ht="12">
      <c r="A86" s="51"/>
      <c r="B86" s="126" t="s">
        <v>202</v>
      </c>
      <c r="C86" s="70" t="s">
        <v>11</v>
      </c>
      <c r="D86" s="100"/>
      <c r="E86" s="100"/>
      <c r="F86" s="100"/>
      <c r="G86" s="27">
        <f>G85/C5/12</f>
        <v>0.3371058875912087</v>
      </c>
    </row>
    <row r="87" spans="1:7" ht="12">
      <c r="A87" s="21" t="s">
        <v>162</v>
      </c>
      <c r="B87" s="53" t="s">
        <v>40</v>
      </c>
      <c r="C87" s="7"/>
      <c r="D87" s="47" t="s">
        <v>149</v>
      </c>
      <c r="E87" s="4"/>
      <c r="F87" s="101"/>
      <c r="G87" s="4"/>
    </row>
    <row r="88" spans="1:7" ht="36">
      <c r="A88" s="51">
        <v>1</v>
      </c>
      <c r="B88" s="102" t="s">
        <v>41</v>
      </c>
      <c r="C88" s="130" t="s">
        <v>42</v>
      </c>
      <c r="D88" s="103">
        <v>19.148</v>
      </c>
      <c r="E88" s="18"/>
      <c r="F88" s="103">
        <v>632.01</v>
      </c>
      <c r="G88" s="62">
        <f>D88*F88</f>
        <v>12101.72748</v>
      </c>
    </row>
    <row r="89" spans="1:7" ht="25.5" customHeight="1">
      <c r="A89" s="51">
        <v>2</v>
      </c>
      <c r="B89" s="102" t="s">
        <v>43</v>
      </c>
      <c r="C89" s="130" t="s">
        <v>44</v>
      </c>
      <c r="D89" s="103">
        <v>10</v>
      </c>
      <c r="E89" s="18"/>
      <c r="F89" s="103">
        <v>237.65</v>
      </c>
      <c r="G89" s="62">
        <f aca="true" t="shared" si="3" ref="G89:G107">D89*F89</f>
        <v>2376.5</v>
      </c>
    </row>
    <row r="90" spans="1:7" ht="36">
      <c r="A90" s="51">
        <v>3</v>
      </c>
      <c r="B90" s="102" t="s">
        <v>45</v>
      </c>
      <c r="C90" s="130" t="s">
        <v>44</v>
      </c>
      <c r="D90" s="103">
        <v>2</v>
      </c>
      <c r="E90" s="18"/>
      <c r="F90" s="103">
        <v>264.4</v>
      </c>
      <c r="G90" s="62">
        <f t="shared" si="3"/>
        <v>528.8</v>
      </c>
    </row>
    <row r="91" spans="1:7" ht="24">
      <c r="A91" s="51">
        <v>4</v>
      </c>
      <c r="B91" s="102" t="s">
        <v>217</v>
      </c>
      <c r="C91" s="130" t="s">
        <v>46</v>
      </c>
      <c r="D91" s="103">
        <v>42</v>
      </c>
      <c r="E91" s="18"/>
      <c r="F91" s="103">
        <v>23.9</v>
      </c>
      <c r="G91" s="62">
        <f t="shared" si="3"/>
        <v>1003.8</v>
      </c>
    </row>
    <row r="92" spans="1:7" ht="12">
      <c r="A92" s="51">
        <v>5</v>
      </c>
      <c r="B92" s="102" t="s">
        <v>47</v>
      </c>
      <c r="C92" s="130" t="s">
        <v>48</v>
      </c>
      <c r="D92" s="103">
        <v>62</v>
      </c>
      <c r="E92" s="18"/>
      <c r="F92" s="103">
        <v>44.44</v>
      </c>
      <c r="G92" s="62">
        <f t="shared" si="3"/>
        <v>2755.2799999999997</v>
      </c>
    </row>
    <row r="93" spans="1:7" ht="24">
      <c r="A93" s="51">
        <v>6</v>
      </c>
      <c r="B93" s="102" t="s">
        <v>49</v>
      </c>
      <c r="C93" s="130" t="s">
        <v>50</v>
      </c>
      <c r="D93" s="103">
        <v>1</v>
      </c>
      <c r="E93" s="18"/>
      <c r="F93" s="103">
        <v>222.42</v>
      </c>
      <c r="G93" s="62">
        <f t="shared" si="3"/>
        <v>222.42</v>
      </c>
    </row>
    <row r="94" spans="1:7" ht="24">
      <c r="A94" s="51">
        <v>7</v>
      </c>
      <c r="B94" s="102" t="s">
        <v>51</v>
      </c>
      <c r="C94" s="130" t="s">
        <v>52</v>
      </c>
      <c r="D94" s="103">
        <v>32</v>
      </c>
      <c r="E94" s="18"/>
      <c r="F94" s="103">
        <v>152.63</v>
      </c>
      <c r="G94" s="62">
        <f t="shared" si="3"/>
        <v>4884.16</v>
      </c>
    </row>
    <row r="95" spans="1:7" ht="24">
      <c r="A95" s="51">
        <v>8</v>
      </c>
      <c r="B95" s="102" t="s">
        <v>53</v>
      </c>
      <c r="C95" s="130" t="s">
        <v>46</v>
      </c>
      <c r="D95" s="103">
        <v>22</v>
      </c>
      <c r="E95" s="18"/>
      <c r="F95" s="103">
        <v>116.62</v>
      </c>
      <c r="G95" s="62">
        <f t="shared" si="3"/>
        <v>2565.6400000000003</v>
      </c>
    </row>
    <row r="96" spans="1:7" ht="12">
      <c r="A96" s="51">
        <v>9</v>
      </c>
      <c r="B96" s="102" t="s">
        <v>54</v>
      </c>
      <c r="C96" s="130" t="s">
        <v>46</v>
      </c>
      <c r="D96" s="103">
        <v>1</v>
      </c>
      <c r="E96" s="18"/>
      <c r="F96" s="103">
        <v>119.06</v>
      </c>
      <c r="G96" s="62">
        <f t="shared" si="3"/>
        <v>119.06</v>
      </c>
    </row>
    <row r="97" spans="1:7" ht="12">
      <c r="A97" s="51">
        <v>10</v>
      </c>
      <c r="B97" s="102" t="s">
        <v>55</v>
      </c>
      <c r="C97" s="130" t="s">
        <v>56</v>
      </c>
      <c r="D97" s="103">
        <v>45</v>
      </c>
      <c r="E97" s="18"/>
      <c r="F97" s="103">
        <v>91.64</v>
      </c>
      <c r="G97" s="62">
        <f t="shared" si="3"/>
        <v>4123.8</v>
      </c>
    </row>
    <row r="98" spans="1:7" ht="24">
      <c r="A98" s="51">
        <v>11</v>
      </c>
      <c r="B98" s="102" t="s">
        <v>57</v>
      </c>
      <c r="C98" s="130" t="s">
        <v>58</v>
      </c>
      <c r="D98" s="103">
        <v>24</v>
      </c>
      <c r="E98" s="18"/>
      <c r="F98" s="103">
        <v>148.11</v>
      </c>
      <c r="G98" s="62">
        <f t="shared" si="3"/>
        <v>3554.6400000000003</v>
      </c>
    </row>
    <row r="99" spans="1:7" ht="12.75" customHeight="1">
      <c r="A99" s="51">
        <v>12</v>
      </c>
      <c r="B99" s="102" t="s">
        <v>59</v>
      </c>
      <c r="C99" s="130" t="s">
        <v>56</v>
      </c>
      <c r="D99" s="103">
        <v>6</v>
      </c>
      <c r="E99" s="18"/>
      <c r="F99" s="103">
        <v>260.47</v>
      </c>
      <c r="G99" s="62">
        <f t="shared" si="3"/>
        <v>1562.8200000000002</v>
      </c>
    </row>
    <row r="100" spans="1:7" ht="24">
      <c r="A100" s="51">
        <v>13</v>
      </c>
      <c r="B100" s="102" t="s">
        <v>163</v>
      </c>
      <c r="C100" s="130" t="s">
        <v>61</v>
      </c>
      <c r="D100" s="103">
        <v>0.0075</v>
      </c>
      <c r="E100" s="18"/>
      <c r="F100" s="103">
        <v>101100.44</v>
      </c>
      <c r="G100" s="62">
        <f t="shared" si="3"/>
        <v>758.2533</v>
      </c>
    </row>
    <row r="101" spans="1:7" ht="24">
      <c r="A101" s="51">
        <v>14</v>
      </c>
      <c r="B101" s="102" t="s">
        <v>62</v>
      </c>
      <c r="C101" s="130" t="s">
        <v>63</v>
      </c>
      <c r="D101" s="103">
        <v>1</v>
      </c>
      <c r="E101" s="18"/>
      <c r="F101" s="103">
        <v>207.73</v>
      </c>
      <c r="G101" s="62">
        <f t="shared" si="3"/>
        <v>207.73</v>
      </c>
    </row>
    <row r="102" spans="1:7" ht="12" customHeight="1">
      <c r="A102" s="51">
        <v>15</v>
      </c>
      <c r="B102" s="102" t="s">
        <v>64</v>
      </c>
      <c r="C102" s="130" t="s">
        <v>225</v>
      </c>
      <c r="D102" s="103">
        <v>12</v>
      </c>
      <c r="E102" s="18"/>
      <c r="F102" s="103">
        <v>47.4</v>
      </c>
      <c r="G102" s="62">
        <f t="shared" si="3"/>
        <v>568.8</v>
      </c>
    </row>
    <row r="103" spans="1:7" ht="12">
      <c r="A103" s="51">
        <v>16</v>
      </c>
      <c r="B103" s="102" t="s">
        <v>65</v>
      </c>
      <c r="C103" s="130" t="s">
        <v>63</v>
      </c>
      <c r="D103" s="103">
        <v>250</v>
      </c>
      <c r="E103" s="18"/>
      <c r="F103" s="103">
        <v>43.04</v>
      </c>
      <c r="G103" s="62">
        <f t="shared" si="3"/>
        <v>10760</v>
      </c>
    </row>
    <row r="104" spans="1:7" ht="12" customHeight="1">
      <c r="A104" s="51">
        <v>17</v>
      </c>
      <c r="B104" s="102" t="s">
        <v>66</v>
      </c>
      <c r="C104" s="130" t="s">
        <v>56</v>
      </c>
      <c r="D104" s="103">
        <v>2</v>
      </c>
      <c r="E104" s="18"/>
      <c r="F104" s="103">
        <v>80.58</v>
      </c>
      <c r="G104" s="62">
        <f t="shared" si="3"/>
        <v>161.16</v>
      </c>
    </row>
    <row r="105" spans="1:7" ht="24">
      <c r="A105" s="51">
        <v>18</v>
      </c>
      <c r="B105" s="102" t="s">
        <v>68</v>
      </c>
      <c r="C105" s="130" t="s">
        <v>67</v>
      </c>
      <c r="D105" s="103">
        <v>3.2</v>
      </c>
      <c r="E105" s="18"/>
      <c r="F105" s="103">
        <v>302.02</v>
      </c>
      <c r="G105" s="62">
        <f t="shared" si="3"/>
        <v>966.4639999999999</v>
      </c>
    </row>
    <row r="106" spans="1:7" ht="12.75" customHeight="1">
      <c r="A106" s="51">
        <v>19</v>
      </c>
      <c r="B106" s="102" t="s">
        <v>164</v>
      </c>
      <c r="C106" s="130" t="s">
        <v>50</v>
      </c>
      <c r="D106" s="103">
        <v>315</v>
      </c>
      <c r="E106" s="18"/>
      <c r="F106" s="103">
        <v>52.68</v>
      </c>
      <c r="G106" s="62">
        <f t="shared" si="3"/>
        <v>16594.2</v>
      </c>
    </row>
    <row r="107" spans="1:7" ht="12">
      <c r="A107" s="51">
        <v>20</v>
      </c>
      <c r="B107" s="102" t="s">
        <v>165</v>
      </c>
      <c r="C107" s="130" t="s">
        <v>63</v>
      </c>
      <c r="D107" s="103">
        <v>110</v>
      </c>
      <c r="E107" s="18"/>
      <c r="F107" s="103">
        <v>7.12</v>
      </c>
      <c r="G107" s="62">
        <f t="shared" si="3"/>
        <v>783.2</v>
      </c>
    </row>
    <row r="108" spans="1:7" ht="12">
      <c r="A108" s="51"/>
      <c r="B108" s="126" t="s">
        <v>205</v>
      </c>
      <c r="C108" s="22"/>
      <c r="D108" s="22"/>
      <c r="E108" s="22"/>
      <c r="F108" s="104"/>
      <c r="G108" s="58">
        <f>SUM(G88:G107)</f>
        <v>66598.45478</v>
      </c>
    </row>
    <row r="109" spans="1:7" ht="12">
      <c r="A109" s="51"/>
      <c r="B109" s="127" t="s">
        <v>204</v>
      </c>
      <c r="C109" s="22"/>
      <c r="D109" s="22"/>
      <c r="E109" s="22"/>
      <c r="F109" s="104"/>
      <c r="G109" s="58">
        <f>G108*1.15</f>
        <v>76588.22299699999</v>
      </c>
    </row>
    <row r="110" spans="1:7" ht="12">
      <c r="A110" s="51"/>
      <c r="B110" s="127" t="s">
        <v>201</v>
      </c>
      <c r="C110" s="22"/>
      <c r="D110" s="22"/>
      <c r="E110" s="22"/>
      <c r="F110" s="104"/>
      <c r="G110" s="58">
        <f>G109*1.18</f>
        <v>90374.10313645998</v>
      </c>
    </row>
    <row r="111" spans="1:7" ht="12">
      <c r="A111" s="51"/>
      <c r="B111" s="126" t="s">
        <v>202</v>
      </c>
      <c r="C111" s="70" t="s">
        <v>11</v>
      </c>
      <c r="D111" s="22"/>
      <c r="E111" s="22"/>
      <c r="F111" s="104"/>
      <c r="G111" s="58">
        <f>G110/C5/12</f>
        <v>0.9287771481706889</v>
      </c>
    </row>
    <row r="112" spans="1:7" ht="12">
      <c r="A112" s="21" t="s">
        <v>166</v>
      </c>
      <c r="B112" s="53" t="s">
        <v>69</v>
      </c>
      <c r="C112" s="15"/>
      <c r="D112" s="47" t="s">
        <v>149</v>
      </c>
      <c r="E112" s="16"/>
      <c r="F112" s="105"/>
      <c r="G112" s="22"/>
    </row>
    <row r="113" spans="1:7" ht="24">
      <c r="A113" s="51">
        <v>1</v>
      </c>
      <c r="B113" s="102" t="s">
        <v>70</v>
      </c>
      <c r="C113" s="130" t="s">
        <v>42</v>
      </c>
      <c r="D113" s="137">
        <v>19.935</v>
      </c>
      <c r="E113" s="18"/>
      <c r="F113" s="103">
        <v>632.01</v>
      </c>
      <c r="G113" s="62">
        <f>D113*F113</f>
        <v>12599.119349999999</v>
      </c>
    </row>
    <row r="114" spans="1:7" ht="24">
      <c r="A114" s="51">
        <v>2</v>
      </c>
      <c r="B114" s="102" t="s">
        <v>71</v>
      </c>
      <c r="C114" s="130" t="s">
        <v>72</v>
      </c>
      <c r="D114" s="103">
        <v>4</v>
      </c>
      <c r="E114" s="18"/>
      <c r="F114" s="103">
        <v>1387.16</v>
      </c>
      <c r="G114" s="62">
        <f aca="true" t="shared" si="4" ref="G114:G123">D114*F114</f>
        <v>5548.64</v>
      </c>
    </row>
    <row r="115" spans="1:7" ht="12">
      <c r="A115" s="51">
        <v>3</v>
      </c>
      <c r="B115" s="102" t="s">
        <v>73</v>
      </c>
      <c r="C115" s="130" t="s">
        <v>72</v>
      </c>
      <c r="D115" s="103">
        <v>40</v>
      </c>
      <c r="E115" s="18"/>
      <c r="F115" s="103">
        <v>186.44</v>
      </c>
      <c r="G115" s="62">
        <f t="shared" si="4"/>
        <v>7457.6</v>
      </c>
    </row>
    <row r="116" spans="1:7" ht="24">
      <c r="A116" s="51">
        <v>4</v>
      </c>
      <c r="B116" s="102" t="s">
        <v>74</v>
      </c>
      <c r="C116" s="130" t="s">
        <v>75</v>
      </c>
      <c r="D116" s="103">
        <v>58</v>
      </c>
      <c r="E116" s="18"/>
      <c r="F116" s="103">
        <v>88.48</v>
      </c>
      <c r="G116" s="62">
        <f t="shared" si="4"/>
        <v>5131.84</v>
      </c>
    </row>
    <row r="117" spans="1:7" ht="11.25" customHeight="1">
      <c r="A117" s="51">
        <v>5</v>
      </c>
      <c r="B117" s="102" t="s">
        <v>207</v>
      </c>
      <c r="C117" s="130" t="s">
        <v>56</v>
      </c>
      <c r="D117" s="103">
        <v>65</v>
      </c>
      <c r="E117" s="18"/>
      <c r="F117" s="103">
        <v>41.17</v>
      </c>
      <c r="G117" s="62">
        <f t="shared" si="4"/>
        <v>2676.05</v>
      </c>
    </row>
    <row r="118" spans="1:7" ht="12" customHeight="1">
      <c r="A118" s="51">
        <v>6</v>
      </c>
      <c r="B118" s="102" t="s">
        <v>77</v>
      </c>
      <c r="C118" s="130" t="s">
        <v>56</v>
      </c>
      <c r="D118" s="103">
        <v>16</v>
      </c>
      <c r="E118" s="18"/>
      <c r="F118" s="103">
        <v>237.09</v>
      </c>
      <c r="G118" s="62">
        <f t="shared" si="4"/>
        <v>3793.44</v>
      </c>
    </row>
    <row r="119" spans="1:7" ht="12">
      <c r="A119" s="51">
        <v>7</v>
      </c>
      <c r="B119" s="102" t="s">
        <v>78</v>
      </c>
      <c r="C119" s="130" t="s">
        <v>56</v>
      </c>
      <c r="D119" s="103">
        <v>2</v>
      </c>
      <c r="E119" s="18"/>
      <c r="F119" s="103">
        <v>169.65</v>
      </c>
      <c r="G119" s="62">
        <f t="shared" si="4"/>
        <v>339.3</v>
      </c>
    </row>
    <row r="120" spans="1:7" ht="12">
      <c r="A120" s="51">
        <v>8</v>
      </c>
      <c r="B120" s="102" t="s">
        <v>79</v>
      </c>
      <c r="C120" s="130" t="s">
        <v>56</v>
      </c>
      <c r="D120" s="103">
        <v>32</v>
      </c>
      <c r="E120" s="18"/>
      <c r="F120" s="103">
        <v>47.87</v>
      </c>
      <c r="G120" s="62">
        <f t="shared" si="4"/>
        <v>1531.84</v>
      </c>
    </row>
    <row r="121" spans="1:7" ht="24">
      <c r="A121" s="51">
        <v>9</v>
      </c>
      <c r="B121" s="102" t="s">
        <v>80</v>
      </c>
      <c r="C121" s="130" t="s">
        <v>56</v>
      </c>
      <c r="D121" s="103">
        <v>4</v>
      </c>
      <c r="E121" s="18"/>
      <c r="F121" s="103">
        <v>210.53</v>
      </c>
      <c r="G121" s="62">
        <f t="shared" si="4"/>
        <v>842.12</v>
      </c>
    </row>
    <row r="122" spans="1:7" ht="12">
      <c r="A122" s="51">
        <v>10</v>
      </c>
      <c r="B122" s="102" t="s">
        <v>82</v>
      </c>
      <c r="C122" s="130" t="s">
        <v>56</v>
      </c>
      <c r="D122" s="103">
        <v>0</v>
      </c>
      <c r="E122" s="18"/>
      <c r="F122" s="103">
        <v>53.72</v>
      </c>
      <c r="G122" s="62">
        <f t="shared" si="4"/>
        <v>0</v>
      </c>
    </row>
    <row r="123" spans="1:7" ht="12">
      <c r="A123" s="51">
        <v>11</v>
      </c>
      <c r="B123" s="102" t="s">
        <v>83</v>
      </c>
      <c r="C123" s="130" t="s">
        <v>67</v>
      </c>
      <c r="D123" s="103">
        <v>16.8</v>
      </c>
      <c r="E123" s="18"/>
      <c r="F123" s="103">
        <v>46</v>
      </c>
      <c r="G123" s="62">
        <f t="shared" si="4"/>
        <v>772.8000000000001</v>
      </c>
    </row>
    <row r="124" spans="1:7" ht="12">
      <c r="A124" s="51"/>
      <c r="B124" s="126" t="s">
        <v>205</v>
      </c>
      <c r="C124" s="22"/>
      <c r="D124" s="22"/>
      <c r="E124" s="22"/>
      <c r="F124" s="104"/>
      <c r="G124" s="58">
        <f>SUM(G113:G123)</f>
        <v>40692.749350000006</v>
      </c>
    </row>
    <row r="125" spans="1:7" ht="12">
      <c r="A125" s="51"/>
      <c r="B125" s="127" t="s">
        <v>204</v>
      </c>
      <c r="C125" s="22"/>
      <c r="D125" s="22"/>
      <c r="E125" s="22"/>
      <c r="F125" s="104"/>
      <c r="G125" s="58">
        <f>G124*1.15</f>
        <v>46796.661752500004</v>
      </c>
    </row>
    <row r="126" spans="1:7" ht="12">
      <c r="A126" s="51"/>
      <c r="B126" s="127" t="s">
        <v>201</v>
      </c>
      <c r="C126" s="22"/>
      <c r="D126" s="22"/>
      <c r="E126" s="22"/>
      <c r="F126" s="104"/>
      <c r="G126" s="58">
        <f>G125*1.18</f>
        <v>55220.06086795</v>
      </c>
    </row>
    <row r="127" spans="1:7" ht="12">
      <c r="A127" s="51"/>
      <c r="B127" s="126" t="s">
        <v>202</v>
      </c>
      <c r="C127" s="12" t="s">
        <v>11</v>
      </c>
      <c r="D127" s="22"/>
      <c r="E127" s="22"/>
      <c r="F127" s="104"/>
      <c r="G127" s="58">
        <f>G126/C5/12</f>
        <v>0.5674980871157933</v>
      </c>
    </row>
    <row r="128" spans="1:7" ht="24">
      <c r="A128" s="21" t="s">
        <v>167</v>
      </c>
      <c r="B128" s="106" t="s">
        <v>168</v>
      </c>
      <c r="C128" s="46"/>
      <c r="D128" s="47" t="s">
        <v>149</v>
      </c>
      <c r="E128" s="22"/>
      <c r="F128" s="104"/>
      <c r="G128" s="58"/>
    </row>
    <row r="129" spans="1:7" ht="24">
      <c r="A129" s="4">
        <v>1</v>
      </c>
      <c r="B129" s="86" t="s">
        <v>169</v>
      </c>
      <c r="C129" s="52" t="s">
        <v>170</v>
      </c>
      <c r="D129" s="107">
        <v>1</v>
      </c>
      <c r="E129" s="107">
        <v>12</v>
      </c>
      <c r="F129" s="107">
        <v>155.38</v>
      </c>
      <c r="G129" s="62">
        <f>D129*F129*E129</f>
        <v>1864.56</v>
      </c>
    </row>
    <row r="130" spans="1:7" ht="12">
      <c r="A130" s="4">
        <v>2</v>
      </c>
      <c r="B130" s="51" t="s">
        <v>171</v>
      </c>
      <c r="C130" s="52" t="s">
        <v>170</v>
      </c>
      <c r="D130" s="107">
        <v>1</v>
      </c>
      <c r="E130" s="107">
        <v>12</v>
      </c>
      <c r="F130" s="107">
        <v>77.69</v>
      </c>
      <c r="G130" s="62">
        <f>D130*F130*E130</f>
        <v>932.28</v>
      </c>
    </row>
    <row r="131" spans="1:7" ht="12">
      <c r="A131" s="4">
        <v>3</v>
      </c>
      <c r="B131" s="51" t="s">
        <v>172</v>
      </c>
      <c r="C131" s="52" t="s">
        <v>170</v>
      </c>
      <c r="D131" s="107">
        <v>1</v>
      </c>
      <c r="E131" s="107">
        <v>3</v>
      </c>
      <c r="F131" s="107">
        <v>155.38</v>
      </c>
      <c r="G131" s="62">
        <f>D131*F131*E131</f>
        <v>466.14</v>
      </c>
    </row>
    <row r="132" spans="1:7" ht="12">
      <c r="A132" s="4"/>
      <c r="B132" s="126" t="s">
        <v>205</v>
      </c>
      <c r="C132" s="12"/>
      <c r="D132" s="22"/>
      <c r="E132" s="22"/>
      <c r="F132" s="104"/>
      <c r="G132" s="58">
        <f>G129+G130+G131</f>
        <v>3262.98</v>
      </c>
    </row>
    <row r="133" spans="1:7" ht="12">
      <c r="A133" s="4"/>
      <c r="B133" s="127" t="s">
        <v>204</v>
      </c>
      <c r="C133" s="12"/>
      <c r="D133" s="22"/>
      <c r="E133" s="22"/>
      <c r="F133" s="104"/>
      <c r="G133" s="58">
        <f>G132*1.15</f>
        <v>3752.4269999999997</v>
      </c>
    </row>
    <row r="134" spans="1:7" ht="12">
      <c r="A134" s="4"/>
      <c r="B134" s="127" t="s">
        <v>201</v>
      </c>
      <c r="C134" s="12"/>
      <c r="D134" s="22"/>
      <c r="E134" s="22"/>
      <c r="F134" s="104"/>
      <c r="G134" s="58">
        <f>G133*1.18</f>
        <v>4427.8638599999995</v>
      </c>
    </row>
    <row r="135" spans="1:7" ht="12">
      <c r="A135" s="51"/>
      <c r="B135" s="126" t="s">
        <v>202</v>
      </c>
      <c r="C135" s="12" t="s">
        <v>173</v>
      </c>
      <c r="D135" s="22"/>
      <c r="E135" s="22"/>
      <c r="F135" s="104"/>
      <c r="G135" s="58">
        <f>G134/C5/12</f>
        <v>0.04550527889797378</v>
      </c>
    </row>
    <row r="136" spans="1:7" ht="12">
      <c r="A136" s="21" t="s">
        <v>174</v>
      </c>
      <c r="B136" s="108" t="s">
        <v>84</v>
      </c>
      <c r="C136" s="60"/>
      <c r="D136" s="47" t="s">
        <v>149</v>
      </c>
      <c r="E136" s="60"/>
      <c r="F136" s="60"/>
      <c r="G136" s="60"/>
    </row>
    <row r="137" spans="1:7" ht="24">
      <c r="A137" s="10">
        <v>1</v>
      </c>
      <c r="B137" s="11" t="s">
        <v>175</v>
      </c>
      <c r="C137" s="131" t="s">
        <v>81</v>
      </c>
      <c r="D137" s="110">
        <v>6</v>
      </c>
      <c r="E137" s="111"/>
      <c r="F137" s="109">
        <v>76.72</v>
      </c>
      <c r="G137" s="23">
        <f>D137*F137</f>
        <v>460.32</v>
      </c>
    </row>
    <row r="138" spans="1:7" ht="12">
      <c r="A138" s="10">
        <v>2</v>
      </c>
      <c r="B138" s="9" t="s">
        <v>85</v>
      </c>
      <c r="C138" s="131" t="s">
        <v>86</v>
      </c>
      <c r="D138" s="110">
        <v>16</v>
      </c>
      <c r="E138" s="111"/>
      <c r="F138" s="109">
        <v>26.86</v>
      </c>
      <c r="G138" s="23">
        <f aca="true" t="shared" si="5" ref="G138:G158">D138*F138</f>
        <v>429.76</v>
      </c>
    </row>
    <row r="139" spans="1:7" ht="12">
      <c r="A139" s="10">
        <v>3</v>
      </c>
      <c r="B139" s="9" t="s">
        <v>87</v>
      </c>
      <c r="C139" s="131" t="s">
        <v>105</v>
      </c>
      <c r="D139" s="110">
        <v>16</v>
      </c>
      <c r="E139" s="111"/>
      <c r="F139" s="109">
        <v>26.86</v>
      </c>
      <c r="G139" s="23">
        <f t="shared" si="5"/>
        <v>429.76</v>
      </c>
    </row>
    <row r="140" spans="1:7" ht="12">
      <c r="A140" s="10">
        <v>4</v>
      </c>
      <c r="B140" s="9" t="s">
        <v>176</v>
      </c>
      <c r="C140" s="131" t="s">
        <v>88</v>
      </c>
      <c r="D140" s="110">
        <v>9</v>
      </c>
      <c r="E140" s="111"/>
      <c r="F140" s="109">
        <v>170.07</v>
      </c>
      <c r="G140" s="23">
        <f t="shared" si="5"/>
        <v>1530.6299999999999</v>
      </c>
    </row>
    <row r="141" spans="1:7" ht="24">
      <c r="A141" s="10">
        <v>5</v>
      </c>
      <c r="B141" s="9" t="s">
        <v>177</v>
      </c>
      <c r="C141" s="131" t="s">
        <v>56</v>
      </c>
      <c r="D141" s="110">
        <v>4</v>
      </c>
      <c r="E141" s="111"/>
      <c r="F141" s="109">
        <v>187.76</v>
      </c>
      <c r="G141" s="23">
        <f t="shared" si="5"/>
        <v>751.04</v>
      </c>
    </row>
    <row r="142" spans="1:7" ht="12">
      <c r="A142" s="10">
        <v>6</v>
      </c>
      <c r="B142" s="9" t="s">
        <v>89</v>
      </c>
      <c r="C142" s="131" t="s">
        <v>56</v>
      </c>
      <c r="D142" s="110">
        <v>8</v>
      </c>
      <c r="E142" s="111"/>
      <c r="F142" s="109">
        <v>79</v>
      </c>
      <c r="G142" s="23">
        <f t="shared" si="5"/>
        <v>632</v>
      </c>
    </row>
    <row r="143" spans="1:7" ht="24">
      <c r="A143" s="10">
        <v>7</v>
      </c>
      <c r="B143" s="9" t="s">
        <v>178</v>
      </c>
      <c r="C143" s="131" t="s">
        <v>90</v>
      </c>
      <c r="D143" s="110">
        <v>488</v>
      </c>
      <c r="E143" s="111"/>
      <c r="F143" s="109">
        <v>1.9</v>
      </c>
      <c r="G143" s="23">
        <f t="shared" si="5"/>
        <v>927.1999999999999</v>
      </c>
    </row>
    <row r="144" spans="1:7" ht="24">
      <c r="A144" s="10">
        <v>8</v>
      </c>
      <c r="B144" s="11" t="s">
        <v>179</v>
      </c>
      <c r="C144" s="132" t="s">
        <v>56</v>
      </c>
      <c r="D144" s="110">
        <v>2</v>
      </c>
      <c r="E144" s="111"/>
      <c r="F144" s="112">
        <v>56.18</v>
      </c>
      <c r="G144" s="23">
        <f t="shared" si="5"/>
        <v>112.36</v>
      </c>
    </row>
    <row r="145" spans="1:7" ht="12">
      <c r="A145" s="10">
        <v>9</v>
      </c>
      <c r="B145" s="11" t="s">
        <v>180</v>
      </c>
      <c r="C145" s="132" t="s">
        <v>48</v>
      </c>
      <c r="D145" s="110">
        <v>3</v>
      </c>
      <c r="E145" s="111"/>
      <c r="F145" s="112">
        <v>196.93</v>
      </c>
      <c r="G145" s="23">
        <f t="shared" si="5"/>
        <v>590.79</v>
      </c>
    </row>
    <row r="146" spans="1:7" ht="12">
      <c r="A146" s="113">
        <v>10</v>
      </c>
      <c r="B146" s="11" t="s">
        <v>91</v>
      </c>
      <c r="C146" s="132" t="s">
        <v>90</v>
      </c>
      <c r="D146" s="110">
        <v>300</v>
      </c>
      <c r="E146" s="111"/>
      <c r="F146" s="112">
        <v>12.64</v>
      </c>
      <c r="G146" s="23">
        <f t="shared" si="5"/>
        <v>3792</v>
      </c>
    </row>
    <row r="147" spans="1:7" ht="12">
      <c r="A147" s="113">
        <v>11</v>
      </c>
      <c r="B147" s="11" t="s">
        <v>181</v>
      </c>
      <c r="C147" s="132" t="s">
        <v>56</v>
      </c>
      <c r="D147" s="110">
        <v>5</v>
      </c>
      <c r="E147" s="111"/>
      <c r="F147" s="112">
        <v>150.54</v>
      </c>
      <c r="G147" s="23">
        <f t="shared" si="5"/>
        <v>752.6999999999999</v>
      </c>
    </row>
    <row r="148" spans="1:7" ht="12">
      <c r="A148" s="113">
        <v>12</v>
      </c>
      <c r="B148" s="11" t="s">
        <v>182</v>
      </c>
      <c r="C148" s="132" t="s">
        <v>56</v>
      </c>
      <c r="D148" s="110">
        <v>3</v>
      </c>
      <c r="E148" s="111"/>
      <c r="F148" s="112">
        <v>91.06</v>
      </c>
      <c r="G148" s="23">
        <f t="shared" si="5"/>
        <v>273.18</v>
      </c>
    </row>
    <row r="149" spans="1:7" ht="12">
      <c r="A149" s="113">
        <v>13</v>
      </c>
      <c r="B149" s="11" t="s">
        <v>183</v>
      </c>
      <c r="C149" s="132" t="s">
        <v>56</v>
      </c>
      <c r="D149" s="110">
        <v>0</v>
      </c>
      <c r="E149" s="111"/>
      <c r="F149" s="112">
        <v>75.06</v>
      </c>
      <c r="G149" s="23">
        <f t="shared" si="5"/>
        <v>0</v>
      </c>
    </row>
    <row r="150" spans="1:7" ht="12">
      <c r="A150" s="113">
        <v>14</v>
      </c>
      <c r="B150" s="11" t="s">
        <v>184</v>
      </c>
      <c r="C150" s="132" t="s">
        <v>56</v>
      </c>
      <c r="D150" s="110">
        <v>1</v>
      </c>
      <c r="E150" s="111"/>
      <c r="F150" s="112">
        <v>350.26</v>
      </c>
      <c r="G150" s="23">
        <f t="shared" si="5"/>
        <v>350.26</v>
      </c>
    </row>
    <row r="151" spans="1:7" ht="12">
      <c r="A151" s="113">
        <v>15</v>
      </c>
      <c r="B151" s="11" t="s">
        <v>185</v>
      </c>
      <c r="C151" s="132" t="s">
        <v>90</v>
      </c>
      <c r="D151" s="110">
        <v>0</v>
      </c>
      <c r="E151" s="111"/>
      <c r="F151" s="112">
        <v>160.04</v>
      </c>
      <c r="G151" s="23">
        <f t="shared" si="5"/>
        <v>0</v>
      </c>
    </row>
    <row r="152" spans="1:7" ht="12">
      <c r="A152" s="113">
        <v>16</v>
      </c>
      <c r="B152" s="11" t="s">
        <v>186</v>
      </c>
      <c r="C152" s="132" t="s">
        <v>92</v>
      </c>
      <c r="D152" s="110">
        <v>14</v>
      </c>
      <c r="E152" s="111"/>
      <c r="F152" s="112">
        <v>120.82</v>
      </c>
      <c r="G152" s="23">
        <f t="shared" si="5"/>
        <v>1691.48</v>
      </c>
    </row>
    <row r="153" spans="1:7" ht="12">
      <c r="A153" s="113">
        <v>17</v>
      </c>
      <c r="B153" s="11" t="s">
        <v>93</v>
      </c>
      <c r="C153" s="132" t="s">
        <v>94</v>
      </c>
      <c r="D153" s="110">
        <v>12</v>
      </c>
      <c r="E153" s="111"/>
      <c r="F153" s="112">
        <v>59.91</v>
      </c>
      <c r="G153" s="23">
        <f t="shared" si="5"/>
        <v>718.92</v>
      </c>
    </row>
    <row r="154" spans="1:7" ht="12">
      <c r="A154" s="113">
        <v>18</v>
      </c>
      <c r="B154" s="11" t="s">
        <v>95</v>
      </c>
      <c r="C154" s="132" t="s">
        <v>33</v>
      </c>
      <c r="D154" s="110">
        <v>2.7</v>
      </c>
      <c r="E154" s="111"/>
      <c r="F154" s="112">
        <v>632.01</v>
      </c>
      <c r="G154" s="23">
        <f t="shared" si="5"/>
        <v>1706.4270000000001</v>
      </c>
    </row>
    <row r="155" spans="1:7" ht="24">
      <c r="A155" s="113">
        <v>19</v>
      </c>
      <c r="B155" s="11" t="s">
        <v>187</v>
      </c>
      <c r="C155" s="132" t="s">
        <v>56</v>
      </c>
      <c r="D155" s="110">
        <v>8</v>
      </c>
      <c r="E155" s="111"/>
      <c r="F155" s="112">
        <v>31.6</v>
      </c>
      <c r="G155" s="23">
        <f t="shared" si="5"/>
        <v>252.8</v>
      </c>
    </row>
    <row r="156" spans="1:7" ht="12">
      <c r="A156" s="113">
        <v>20</v>
      </c>
      <c r="B156" s="11" t="s">
        <v>96</v>
      </c>
      <c r="C156" s="132" t="s">
        <v>56</v>
      </c>
      <c r="D156" s="114">
        <v>1</v>
      </c>
      <c r="E156" s="111"/>
      <c r="F156" s="115">
        <v>221.81</v>
      </c>
      <c r="G156" s="23">
        <f t="shared" si="5"/>
        <v>221.81</v>
      </c>
    </row>
    <row r="157" spans="1:7" ht="12">
      <c r="A157" s="10">
        <v>21</v>
      </c>
      <c r="B157" s="54" t="s">
        <v>97</v>
      </c>
      <c r="C157" s="132" t="s">
        <v>188</v>
      </c>
      <c r="D157" s="114">
        <v>8</v>
      </c>
      <c r="E157" s="111"/>
      <c r="F157" s="114">
        <v>158</v>
      </c>
      <c r="G157" s="23">
        <f t="shared" si="5"/>
        <v>1264</v>
      </c>
    </row>
    <row r="158" spans="1:7" ht="12">
      <c r="A158" s="10">
        <v>22</v>
      </c>
      <c r="B158" s="54" t="s">
        <v>98</v>
      </c>
      <c r="C158" s="132" t="s">
        <v>56</v>
      </c>
      <c r="D158" s="116">
        <v>0</v>
      </c>
      <c r="E158" s="111"/>
      <c r="F158" s="115">
        <v>52.14</v>
      </c>
      <c r="G158" s="23">
        <f t="shared" si="5"/>
        <v>0</v>
      </c>
    </row>
    <row r="159" spans="1:7" ht="12">
      <c r="A159" s="10"/>
      <c r="B159" s="126" t="s">
        <v>205</v>
      </c>
      <c r="C159" s="49"/>
      <c r="D159" s="24"/>
      <c r="E159" s="24"/>
      <c r="F159" s="25"/>
      <c r="G159" s="25">
        <f>SUM(G137:G158)</f>
        <v>16887.436999999998</v>
      </c>
    </row>
    <row r="160" spans="1:7" ht="12">
      <c r="A160" s="10"/>
      <c r="B160" s="127" t="s">
        <v>204</v>
      </c>
      <c r="C160" s="49"/>
      <c r="D160" s="24"/>
      <c r="E160" s="24"/>
      <c r="F160" s="25"/>
      <c r="G160" s="26">
        <f>(G159*15%)+G159</f>
        <v>19420.552549999997</v>
      </c>
    </row>
    <row r="161" spans="1:7" ht="12">
      <c r="A161" s="10"/>
      <c r="B161" s="127" t="s">
        <v>201</v>
      </c>
      <c r="C161" s="49"/>
      <c r="D161" s="24"/>
      <c r="E161" s="24"/>
      <c r="F161" s="25"/>
      <c r="G161" s="26">
        <f>G160*1.18</f>
        <v>22916.252008999996</v>
      </c>
    </row>
    <row r="162" spans="1:7" ht="12">
      <c r="A162" s="10"/>
      <c r="B162" s="127" t="s">
        <v>202</v>
      </c>
      <c r="C162" s="70" t="s">
        <v>11</v>
      </c>
      <c r="D162" s="24"/>
      <c r="E162" s="24"/>
      <c r="F162" s="25"/>
      <c r="G162" s="26">
        <f>G161/C5/12</f>
        <v>0.2355109533484611</v>
      </c>
    </row>
    <row r="163" spans="1:7" ht="24">
      <c r="A163" s="121" t="s">
        <v>189</v>
      </c>
      <c r="B163" s="94" t="s">
        <v>99</v>
      </c>
      <c r="C163" s="12"/>
      <c r="D163" s="122"/>
      <c r="E163" s="24"/>
      <c r="F163" s="25"/>
      <c r="G163" s="26"/>
    </row>
    <row r="164" spans="1:7" ht="12">
      <c r="A164" s="8">
        <v>1</v>
      </c>
      <c r="B164" s="9" t="s">
        <v>197</v>
      </c>
      <c r="C164" s="12" t="s">
        <v>200</v>
      </c>
      <c r="D164" s="68">
        <v>4</v>
      </c>
      <c r="E164" s="114">
        <v>12</v>
      </c>
      <c r="F164" s="114">
        <v>1984.26</v>
      </c>
      <c r="G164" s="23">
        <f>D164*E164*F164</f>
        <v>95244.48</v>
      </c>
    </row>
    <row r="165" spans="1:7" ht="12">
      <c r="A165" s="8">
        <v>2</v>
      </c>
      <c r="B165" s="9" t="s">
        <v>198</v>
      </c>
      <c r="C165" s="12" t="s">
        <v>200</v>
      </c>
      <c r="D165" s="68">
        <v>4</v>
      </c>
      <c r="E165" s="114">
        <v>12</v>
      </c>
      <c r="F165" s="114">
        <v>406.71</v>
      </c>
      <c r="G165" s="23">
        <f>D165*E165*F165</f>
        <v>19522.079999999998</v>
      </c>
    </row>
    <row r="166" spans="1:7" ht="12">
      <c r="A166" s="8">
        <v>3</v>
      </c>
      <c r="B166" s="9" t="s">
        <v>199</v>
      </c>
      <c r="C166" s="12" t="s">
        <v>200</v>
      </c>
      <c r="D166" s="68">
        <v>4</v>
      </c>
      <c r="E166" s="136">
        <v>1</v>
      </c>
      <c r="F166" s="114">
        <v>3534</v>
      </c>
      <c r="G166" s="23">
        <f>D166*E166*F166</f>
        <v>14136</v>
      </c>
    </row>
    <row r="167" spans="1:7" ht="12">
      <c r="A167" s="8"/>
      <c r="B167" s="128" t="s">
        <v>205</v>
      </c>
      <c r="C167" s="12"/>
      <c r="D167" s="122"/>
      <c r="E167" s="24"/>
      <c r="F167" s="25"/>
      <c r="G167" s="26">
        <f>G164+G165+G166</f>
        <v>128902.56</v>
      </c>
    </row>
    <row r="168" spans="1:7" ht="12">
      <c r="A168" s="8"/>
      <c r="B168" s="128" t="s">
        <v>201</v>
      </c>
      <c r="C168" s="12"/>
      <c r="D168" s="122"/>
      <c r="E168" s="24"/>
      <c r="F168" s="25"/>
      <c r="G168" s="26">
        <f>G167*1.18</f>
        <v>152105.0208</v>
      </c>
    </row>
    <row r="169" spans="1:7" ht="12">
      <c r="A169" s="10"/>
      <c r="B169" s="127" t="s">
        <v>202</v>
      </c>
      <c r="C169" s="70" t="s">
        <v>11</v>
      </c>
      <c r="D169" s="24"/>
      <c r="E169" s="24"/>
      <c r="F169" s="25"/>
      <c r="G169" s="26">
        <f>G168/C5/12</f>
        <v>1.5631874899798983</v>
      </c>
    </row>
    <row r="170" spans="1:7" ht="24">
      <c r="A170" s="121" t="s">
        <v>196</v>
      </c>
      <c r="B170" s="94" t="s">
        <v>209</v>
      </c>
      <c r="C170" s="12" t="s">
        <v>200</v>
      </c>
      <c r="D170" s="68">
        <v>4</v>
      </c>
      <c r="E170" s="136">
        <v>1</v>
      </c>
      <c r="F170" s="114">
        <v>3141.88</v>
      </c>
      <c r="G170" s="23">
        <f>D170*E170*F170</f>
        <v>12567.52</v>
      </c>
    </row>
    <row r="171" spans="1:7" ht="12">
      <c r="A171" s="10"/>
      <c r="B171" s="128" t="s">
        <v>201</v>
      </c>
      <c r="C171" s="12"/>
      <c r="D171" s="24"/>
      <c r="E171" s="24"/>
      <c r="F171" s="25"/>
      <c r="G171" s="26">
        <f>G170*1.18</f>
        <v>14829.6736</v>
      </c>
    </row>
    <row r="172" spans="1:7" ht="12">
      <c r="A172" s="10"/>
      <c r="B172" s="127" t="s">
        <v>202</v>
      </c>
      <c r="C172" s="70" t="s">
        <v>11</v>
      </c>
      <c r="D172" s="24"/>
      <c r="E172" s="24"/>
      <c r="F172" s="25"/>
      <c r="G172" s="26">
        <f>G171/C5/12</f>
        <v>0.15240496421539004</v>
      </c>
    </row>
    <row r="173" spans="1:7" ht="12">
      <c r="A173" s="21" t="s">
        <v>228</v>
      </c>
      <c r="B173" s="13" t="s">
        <v>100</v>
      </c>
      <c r="C173" s="12" t="s">
        <v>11</v>
      </c>
      <c r="D173" s="68">
        <f>C5</f>
        <v>8108.7</v>
      </c>
      <c r="E173" s="6"/>
      <c r="F173" s="74">
        <v>1.94</v>
      </c>
      <c r="G173" s="5">
        <f>D173*F173*12</f>
        <v>188770.536</v>
      </c>
    </row>
    <row r="174" spans="1:7" ht="12">
      <c r="A174" s="21"/>
      <c r="B174" s="13"/>
      <c r="C174" s="12"/>
      <c r="D174" s="6"/>
      <c r="E174" s="6"/>
      <c r="F174" s="38"/>
      <c r="G174" s="5"/>
    </row>
    <row r="175" spans="1:7" ht="12">
      <c r="A175" s="21" t="s">
        <v>24</v>
      </c>
      <c r="B175" s="56" t="s">
        <v>102</v>
      </c>
      <c r="C175" s="12" t="s">
        <v>11</v>
      </c>
      <c r="D175" s="68">
        <f>C5</f>
        <v>8108.7</v>
      </c>
      <c r="E175" s="6"/>
      <c r="F175" s="74">
        <v>2.54</v>
      </c>
      <c r="G175" s="5">
        <f>D175*F175*12</f>
        <v>247153.17599999998</v>
      </c>
    </row>
    <row r="176" spans="1:7" ht="12">
      <c r="A176" s="21"/>
      <c r="B176" s="56"/>
      <c r="C176" s="12"/>
      <c r="D176" s="122"/>
      <c r="E176" s="6"/>
      <c r="F176" s="38"/>
      <c r="G176" s="5"/>
    </row>
    <row r="177" spans="1:7" ht="24">
      <c r="A177" s="43" t="s">
        <v>26</v>
      </c>
      <c r="B177" s="44" t="s">
        <v>23</v>
      </c>
      <c r="C177" s="12" t="s">
        <v>11</v>
      </c>
      <c r="D177" s="68">
        <f>C5</f>
        <v>8108.7</v>
      </c>
      <c r="E177" s="6"/>
      <c r="F177" s="84">
        <v>1.43</v>
      </c>
      <c r="G177" s="66">
        <f>F177*D177*12</f>
        <v>139145.292</v>
      </c>
    </row>
    <row r="178" spans="1:7" ht="12">
      <c r="A178" s="43"/>
      <c r="B178" s="44"/>
      <c r="C178" s="12"/>
      <c r="D178" s="6"/>
      <c r="E178" s="6"/>
      <c r="F178" s="46"/>
      <c r="G178" s="66"/>
    </row>
    <row r="179" spans="1:7" ht="12">
      <c r="A179" s="43" t="s">
        <v>39</v>
      </c>
      <c r="B179" s="44" t="s">
        <v>25</v>
      </c>
      <c r="C179" s="12" t="s">
        <v>11</v>
      </c>
      <c r="D179" s="68">
        <f>C5</f>
        <v>8108.7</v>
      </c>
      <c r="E179" s="6"/>
      <c r="F179" s="84">
        <v>0.95</v>
      </c>
      <c r="G179" s="66">
        <f>F179*D179*12</f>
        <v>92439.18</v>
      </c>
    </row>
    <row r="180" spans="1:7" ht="12">
      <c r="A180" s="43"/>
      <c r="B180" s="44"/>
      <c r="C180" s="12"/>
      <c r="D180" s="122"/>
      <c r="E180" s="6"/>
      <c r="F180" s="42"/>
      <c r="G180" s="66"/>
    </row>
    <row r="181" spans="1:7" ht="12">
      <c r="A181" s="51"/>
      <c r="B181" s="45" t="s">
        <v>103</v>
      </c>
      <c r="C181" s="12" t="s">
        <v>104</v>
      </c>
      <c r="D181" s="6"/>
      <c r="E181" s="6"/>
      <c r="F181" s="12"/>
      <c r="G181" s="117">
        <f>G23+G31+G33+G35+G36+G62+G64+G85+G110+G126+G134+G161+G168+G173+G175+G177+G179+G171</f>
        <v>1671870.64904194</v>
      </c>
    </row>
    <row r="182" spans="1:7" ht="12">
      <c r="A182" s="51"/>
      <c r="B182" s="45"/>
      <c r="C182" s="12"/>
      <c r="D182" s="6"/>
      <c r="E182" s="6"/>
      <c r="F182" s="12"/>
      <c r="G182" s="117"/>
    </row>
    <row r="183" spans="1:7" ht="12">
      <c r="A183" s="14"/>
      <c r="B183" s="60" t="s">
        <v>229</v>
      </c>
      <c r="C183" s="12" t="s">
        <v>101</v>
      </c>
      <c r="D183" s="52"/>
      <c r="E183" s="52"/>
      <c r="F183" s="12"/>
      <c r="G183" s="118">
        <f>G181/C5/12</f>
        <v>17.181860728209003</v>
      </c>
    </row>
    <row r="184" spans="1:7" ht="12">
      <c r="A184" s="14"/>
      <c r="B184" s="60" t="s">
        <v>234</v>
      </c>
      <c r="C184" s="12" t="s">
        <v>101</v>
      </c>
      <c r="D184" s="52"/>
      <c r="E184" s="52"/>
      <c r="F184" s="12"/>
      <c r="G184" s="118">
        <f>G24+G32+F35+F36+G63+G65+G86+G111+G127+G135+G162+G169+F173+F175+F177+F179+G172+0.02</f>
        <v>14.984864168957825</v>
      </c>
    </row>
    <row r="185" spans="1:7" ht="12">
      <c r="A185" s="14"/>
      <c r="B185" s="60" t="s">
        <v>235</v>
      </c>
      <c r="C185" s="12" t="s">
        <v>101</v>
      </c>
      <c r="D185" s="52"/>
      <c r="E185" s="52"/>
      <c r="F185" s="12"/>
      <c r="G185" s="118">
        <f>G24+G32+G34+F35+F36+G63+G65+G86+G111+G127+G135+G162+G169+F173+F175+F177+F179+G172+0.01</f>
        <v>17.82528831656648</v>
      </c>
    </row>
    <row r="186" spans="1:7" ht="12">
      <c r="A186" s="14"/>
      <c r="B186" s="51" t="s">
        <v>231</v>
      </c>
      <c r="C186" s="12"/>
      <c r="D186" s="52"/>
      <c r="E186" s="52"/>
      <c r="F186" s="12"/>
      <c r="G186" s="118"/>
    </row>
    <row r="187" spans="1:7" ht="12">
      <c r="A187" s="14"/>
      <c r="B187" s="45" t="s">
        <v>230</v>
      </c>
      <c r="C187" s="12"/>
      <c r="D187" s="52"/>
      <c r="E187" s="52"/>
      <c r="F187" s="12"/>
      <c r="G187" s="118"/>
    </row>
    <row r="188" spans="1:7" ht="12">
      <c r="A188" s="14"/>
      <c r="B188" s="51" t="s">
        <v>233</v>
      </c>
      <c r="C188" s="12" t="s">
        <v>101</v>
      </c>
      <c r="D188" s="52"/>
      <c r="E188" s="52"/>
      <c r="F188" s="12"/>
      <c r="G188" s="118">
        <v>14.12</v>
      </c>
    </row>
    <row r="189" spans="1:7" ht="12">
      <c r="A189" s="14"/>
      <c r="B189" s="51" t="s">
        <v>236</v>
      </c>
      <c r="C189" s="12" t="s">
        <v>101</v>
      </c>
      <c r="D189" s="52"/>
      <c r="E189" s="52"/>
      <c r="F189" s="12"/>
      <c r="G189" s="118">
        <v>16.73</v>
      </c>
    </row>
    <row r="190" spans="1:7" ht="12">
      <c r="A190" s="14"/>
      <c r="B190" s="45" t="s">
        <v>232</v>
      </c>
      <c r="C190" s="12"/>
      <c r="D190" s="52"/>
      <c r="E190" s="52"/>
      <c r="F190" s="12"/>
      <c r="G190" s="118"/>
    </row>
    <row r="191" spans="1:7" ht="12">
      <c r="A191" s="51"/>
      <c r="B191" s="51" t="s">
        <v>233</v>
      </c>
      <c r="C191" s="12" t="s">
        <v>101</v>
      </c>
      <c r="D191" s="52"/>
      <c r="E191" s="52"/>
      <c r="F191" s="12"/>
      <c r="G191" s="118">
        <v>15.84</v>
      </c>
    </row>
    <row r="192" spans="1:7" ht="12">
      <c r="A192" s="51"/>
      <c r="B192" s="51" t="s">
        <v>236</v>
      </c>
      <c r="C192" s="12" t="s">
        <v>101</v>
      </c>
      <c r="D192" s="52"/>
      <c r="E192" s="52"/>
      <c r="F192" s="12"/>
      <c r="G192" s="168">
        <v>18.93</v>
      </c>
    </row>
    <row r="193" spans="1:7" ht="12">
      <c r="A193" s="29"/>
      <c r="B193" s="31"/>
      <c r="C193" s="33"/>
      <c r="E193" s="28"/>
      <c r="F193" s="1"/>
      <c r="G193" s="61"/>
    </row>
    <row r="194" spans="1:7" ht="12">
      <c r="A194" s="29"/>
      <c r="B194" s="31"/>
      <c r="C194" s="33"/>
      <c r="E194" s="28"/>
      <c r="F194" s="1"/>
      <c r="G194" s="61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 s="29" t="s">
        <v>206</v>
      </c>
      <c r="C196"/>
      <c r="D196"/>
      <c r="E196"/>
      <c r="F196"/>
      <c r="G196"/>
    </row>
  </sheetData>
  <sheetProtection selectLockedCells="1" selectUnlockedCells="1"/>
  <mergeCells count="3">
    <mergeCell ref="A2:G2"/>
    <mergeCell ref="A3:G3"/>
    <mergeCell ref="B9:F9"/>
  </mergeCells>
  <printOptions/>
  <pageMargins left="0.5513888888888889" right="0.5513888888888889" top="0.3541666666666667" bottom="0.7875" header="0.5118055555555555" footer="0.5118055555555555"/>
  <pageSetup firstPageNumber="1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94"/>
  <sheetViews>
    <sheetView zoomScalePageLayoutView="0" workbookViewId="0" topLeftCell="A170">
      <selection activeCell="G189" sqref="G189"/>
    </sheetView>
  </sheetViews>
  <sheetFormatPr defaultColWidth="9.140625" defaultRowHeight="12.75"/>
  <cols>
    <col min="1" max="1" width="4.57421875" style="19" customWidth="1"/>
    <col min="2" max="2" width="34.57421875" style="29" customWidth="1"/>
    <col min="3" max="3" width="8.8515625" style="1" customWidth="1"/>
    <col min="4" max="4" width="8.421875" style="28" customWidth="1"/>
    <col min="5" max="5" width="8.8515625" style="1" customWidth="1"/>
    <col min="6" max="6" width="9.421875" style="2" customWidth="1"/>
    <col min="7" max="7" width="12.28125" style="29" customWidth="1"/>
    <col min="8" max="16384" width="9.140625" style="29" customWidth="1"/>
  </cols>
  <sheetData>
    <row r="1" spans="1:7" ht="12">
      <c r="A1" s="59"/>
      <c r="B1" s="59"/>
      <c r="E1" s="28"/>
      <c r="F1" s="1"/>
      <c r="G1" s="63" t="s">
        <v>0</v>
      </c>
    </row>
    <row r="2" spans="1:7" ht="12">
      <c r="A2" s="170" t="s">
        <v>107</v>
      </c>
      <c r="B2" s="171"/>
      <c r="C2" s="171"/>
      <c r="D2" s="171"/>
      <c r="E2" s="171"/>
      <c r="F2" s="171"/>
      <c r="G2" s="171"/>
    </row>
    <row r="3" spans="1:7" ht="12">
      <c r="A3" s="170" t="s">
        <v>108</v>
      </c>
      <c r="B3" s="171"/>
      <c r="C3" s="171"/>
      <c r="D3" s="171"/>
      <c r="E3" s="171"/>
      <c r="F3" s="171"/>
      <c r="G3" s="171"/>
    </row>
    <row r="4" spans="1:7" ht="12">
      <c r="A4" s="59"/>
      <c r="B4" s="30" t="s">
        <v>222</v>
      </c>
      <c r="E4" s="28"/>
      <c r="F4" s="1"/>
      <c r="G4" s="2"/>
    </row>
    <row r="5" spans="1:7" ht="12">
      <c r="A5" s="59"/>
      <c r="B5" s="31" t="s">
        <v>109</v>
      </c>
      <c r="C5" s="69">
        <v>8317.4</v>
      </c>
      <c r="D5" s="32"/>
      <c r="E5" s="32"/>
      <c r="F5" s="33"/>
      <c r="G5" s="2"/>
    </row>
    <row r="6" spans="1:7" ht="12">
      <c r="A6" s="59"/>
      <c r="B6" s="2"/>
      <c r="E6" s="28"/>
      <c r="F6" s="1"/>
      <c r="G6" s="2"/>
    </row>
    <row r="7" spans="1:7" ht="24">
      <c r="A7" s="10" t="s">
        <v>1</v>
      </c>
      <c r="B7" s="10" t="s">
        <v>2</v>
      </c>
      <c r="C7" s="10" t="s">
        <v>3</v>
      </c>
      <c r="D7" s="34" t="s">
        <v>4</v>
      </c>
      <c r="E7" s="64" t="s">
        <v>212</v>
      </c>
      <c r="F7" s="35" t="s">
        <v>5</v>
      </c>
      <c r="G7" s="3" t="s">
        <v>6</v>
      </c>
    </row>
    <row r="8" spans="1:7" ht="12.75" customHeight="1">
      <c r="A8" s="4">
        <v>1</v>
      </c>
      <c r="B8" s="4">
        <v>2</v>
      </c>
      <c r="C8" s="12">
        <v>3</v>
      </c>
      <c r="D8" s="36">
        <v>4</v>
      </c>
      <c r="E8" s="12">
        <v>5</v>
      </c>
      <c r="F8" s="4">
        <v>6</v>
      </c>
      <c r="G8" s="4">
        <v>7</v>
      </c>
    </row>
    <row r="9" spans="1:7" ht="12">
      <c r="A9" s="21" t="s">
        <v>7</v>
      </c>
      <c r="B9" s="172" t="s">
        <v>8</v>
      </c>
      <c r="C9" s="173"/>
      <c r="D9" s="173"/>
      <c r="E9" s="173"/>
      <c r="F9" s="173"/>
      <c r="G9" s="4"/>
    </row>
    <row r="10" spans="1:7" ht="13.5" customHeight="1">
      <c r="A10" s="65" t="s">
        <v>9</v>
      </c>
      <c r="B10" s="13" t="s">
        <v>10</v>
      </c>
      <c r="C10" s="12"/>
      <c r="D10" s="6"/>
      <c r="E10" s="6"/>
      <c r="F10" s="46"/>
      <c r="G10" s="66"/>
    </row>
    <row r="11" spans="1:7" ht="24" customHeight="1">
      <c r="A11" s="37">
        <v>1</v>
      </c>
      <c r="B11" s="67" t="s">
        <v>110</v>
      </c>
      <c r="C11" s="12" t="s">
        <v>111</v>
      </c>
      <c r="D11" s="68">
        <v>1212.4</v>
      </c>
      <c r="E11" s="68">
        <v>288</v>
      </c>
      <c r="F11" s="70">
        <v>0.29</v>
      </c>
      <c r="G11" s="6">
        <f>D11*E11*F11</f>
        <v>101259.648</v>
      </c>
    </row>
    <row r="12" spans="1:7" ht="13.5" customHeight="1">
      <c r="A12" s="37">
        <v>2</v>
      </c>
      <c r="B12" s="67" t="s">
        <v>112</v>
      </c>
      <c r="C12" s="12" t="s">
        <v>111</v>
      </c>
      <c r="D12" s="68">
        <v>1212.4</v>
      </c>
      <c r="E12" s="68">
        <v>24</v>
      </c>
      <c r="F12" s="70">
        <v>1.15</v>
      </c>
      <c r="G12" s="6">
        <f aca="true" t="shared" si="0" ref="G12:G21">D12*E12*F12</f>
        <v>33462.24</v>
      </c>
    </row>
    <row r="13" spans="1:7" ht="13.5" customHeight="1">
      <c r="A13" s="37">
        <v>3</v>
      </c>
      <c r="B13" s="67" t="s">
        <v>113</v>
      </c>
      <c r="C13" s="12" t="s">
        <v>111</v>
      </c>
      <c r="D13" s="68">
        <v>101</v>
      </c>
      <c r="E13" s="68">
        <v>2</v>
      </c>
      <c r="F13" s="70">
        <v>14.36</v>
      </c>
      <c r="G13" s="6">
        <f t="shared" si="0"/>
        <v>2900.72</v>
      </c>
    </row>
    <row r="14" spans="1:7" ht="12">
      <c r="A14" s="37">
        <v>4</v>
      </c>
      <c r="B14" s="67" t="s">
        <v>214</v>
      </c>
      <c r="C14" s="12" t="s">
        <v>111</v>
      </c>
      <c r="D14" s="68">
        <v>121.2</v>
      </c>
      <c r="E14" s="68">
        <v>24</v>
      </c>
      <c r="F14" s="70">
        <v>0.93</v>
      </c>
      <c r="G14" s="6">
        <f t="shared" si="0"/>
        <v>2705.184</v>
      </c>
    </row>
    <row r="15" spans="1:7" ht="12.75" customHeight="1">
      <c r="A15" s="37">
        <v>5</v>
      </c>
      <c r="B15" s="67" t="s">
        <v>115</v>
      </c>
      <c r="C15" s="12" t="s">
        <v>111</v>
      </c>
      <c r="D15" s="68">
        <v>27</v>
      </c>
      <c r="E15" s="68">
        <v>288</v>
      </c>
      <c r="F15" s="70">
        <v>0.29</v>
      </c>
      <c r="G15" s="6">
        <f t="shared" si="0"/>
        <v>2255.04</v>
      </c>
    </row>
    <row r="16" spans="1:7" ht="12">
      <c r="A16" s="37">
        <v>6</v>
      </c>
      <c r="B16" s="67" t="s">
        <v>116</v>
      </c>
      <c r="C16" s="12" t="s">
        <v>111</v>
      </c>
      <c r="D16" s="68">
        <v>27</v>
      </c>
      <c r="E16" s="68">
        <v>14</v>
      </c>
      <c r="F16" s="70">
        <v>1.15</v>
      </c>
      <c r="G16" s="6">
        <f t="shared" si="0"/>
        <v>434.7</v>
      </c>
    </row>
    <row r="17" spans="1:7" ht="12.75" customHeight="1">
      <c r="A17" s="37">
        <v>7</v>
      </c>
      <c r="B17" s="67" t="s">
        <v>117</v>
      </c>
      <c r="C17" s="12" t="s">
        <v>111</v>
      </c>
      <c r="D17" s="68">
        <v>1808</v>
      </c>
      <c r="E17" s="68">
        <v>2</v>
      </c>
      <c r="F17" s="70">
        <v>1.6</v>
      </c>
      <c r="G17" s="6">
        <f t="shared" si="0"/>
        <v>5785.6</v>
      </c>
    </row>
    <row r="18" spans="1:7" ht="12">
      <c r="A18" s="37">
        <v>8</v>
      </c>
      <c r="B18" s="67" t="s">
        <v>118</v>
      </c>
      <c r="C18" s="12" t="s">
        <v>111</v>
      </c>
      <c r="D18" s="68">
        <v>26</v>
      </c>
      <c r="E18" s="68">
        <v>2</v>
      </c>
      <c r="F18" s="70">
        <v>2.27</v>
      </c>
      <c r="G18" s="6">
        <f t="shared" si="0"/>
        <v>118.04</v>
      </c>
    </row>
    <row r="19" spans="1:7" ht="12" customHeight="1">
      <c r="A19" s="37">
        <v>9</v>
      </c>
      <c r="B19" s="67" t="s">
        <v>119</v>
      </c>
      <c r="C19" s="12" t="s">
        <v>111</v>
      </c>
      <c r="D19" s="68">
        <v>140</v>
      </c>
      <c r="E19" s="68">
        <v>12</v>
      </c>
      <c r="F19" s="70">
        <v>1.86</v>
      </c>
      <c r="G19" s="6">
        <f t="shared" si="0"/>
        <v>3124.8</v>
      </c>
    </row>
    <row r="20" spans="1:7" ht="12">
      <c r="A20" s="37">
        <v>10</v>
      </c>
      <c r="B20" s="67" t="s">
        <v>120</v>
      </c>
      <c r="C20" s="12" t="s">
        <v>111</v>
      </c>
      <c r="D20" s="68">
        <v>59</v>
      </c>
      <c r="E20" s="68">
        <v>2</v>
      </c>
      <c r="F20" s="70">
        <v>2.77</v>
      </c>
      <c r="G20" s="6">
        <f t="shared" si="0"/>
        <v>326.86</v>
      </c>
    </row>
    <row r="21" spans="1:7" ht="12" customHeight="1">
      <c r="A21" s="37">
        <v>11</v>
      </c>
      <c r="B21" s="67" t="s">
        <v>213</v>
      </c>
      <c r="C21" s="12" t="s">
        <v>111</v>
      </c>
      <c r="D21" s="68">
        <v>36</v>
      </c>
      <c r="E21" s="68">
        <v>12</v>
      </c>
      <c r="F21" s="70">
        <v>1.2</v>
      </c>
      <c r="G21" s="6">
        <f t="shared" si="0"/>
        <v>518.4</v>
      </c>
    </row>
    <row r="22" spans="1:7" ht="12">
      <c r="A22" s="37"/>
      <c r="B22" s="126" t="s">
        <v>205</v>
      </c>
      <c r="C22" s="12"/>
      <c r="D22" s="6"/>
      <c r="E22" s="6"/>
      <c r="F22" s="46"/>
      <c r="G22" s="66">
        <f>SUM(G11:G21)</f>
        <v>152891.23200000002</v>
      </c>
    </row>
    <row r="23" spans="1:7" ht="12">
      <c r="A23" s="37"/>
      <c r="B23" s="71" t="s">
        <v>203</v>
      </c>
      <c r="C23" s="12"/>
      <c r="D23" s="6"/>
      <c r="E23" s="6"/>
      <c r="F23" s="46"/>
      <c r="G23" s="66">
        <f>G22*1.18</f>
        <v>180411.65376000002</v>
      </c>
    </row>
    <row r="24" spans="1:7" ht="12">
      <c r="A24" s="39"/>
      <c r="B24" s="71" t="s">
        <v>202</v>
      </c>
      <c r="C24" s="12" t="s">
        <v>11</v>
      </c>
      <c r="D24" s="6"/>
      <c r="E24" s="6"/>
      <c r="F24" s="46"/>
      <c r="G24" s="66">
        <f>G23/C5/12</f>
        <v>1.8075726164426387</v>
      </c>
    </row>
    <row r="25" spans="1:7" ht="13.5" customHeight="1">
      <c r="A25" s="72" t="s">
        <v>12</v>
      </c>
      <c r="B25" s="13" t="s">
        <v>13</v>
      </c>
      <c r="C25" s="12"/>
      <c r="D25" s="6"/>
      <c r="E25" s="6"/>
      <c r="F25" s="46"/>
      <c r="G25" s="66"/>
    </row>
    <row r="26" spans="1:7" ht="24.75" customHeight="1">
      <c r="A26" s="39">
        <v>1</v>
      </c>
      <c r="B26" s="67" t="s">
        <v>191</v>
      </c>
      <c r="C26" s="12" t="s">
        <v>56</v>
      </c>
      <c r="D26" s="68">
        <v>4</v>
      </c>
      <c r="E26" s="68">
        <v>288</v>
      </c>
      <c r="F26" s="70">
        <v>28.24</v>
      </c>
      <c r="G26" s="6">
        <f>D26*E26*F26</f>
        <v>32532.48</v>
      </c>
    </row>
    <row r="27" spans="1:7" ht="24" customHeight="1">
      <c r="A27" s="39">
        <v>2</v>
      </c>
      <c r="B27" s="67" t="s">
        <v>192</v>
      </c>
      <c r="C27" s="12" t="s">
        <v>56</v>
      </c>
      <c r="D27" s="68">
        <v>32</v>
      </c>
      <c r="E27" s="68">
        <v>144</v>
      </c>
      <c r="F27" s="70">
        <v>2.93</v>
      </c>
      <c r="G27" s="6">
        <f>D27*E27*F27</f>
        <v>13501.44</v>
      </c>
    </row>
    <row r="28" spans="1:7" ht="13.5" customHeight="1">
      <c r="A28" s="39">
        <v>3</v>
      </c>
      <c r="B28" s="67" t="s">
        <v>193</v>
      </c>
      <c r="C28" s="12" t="s">
        <v>63</v>
      </c>
      <c r="D28" s="68">
        <v>42</v>
      </c>
      <c r="E28" s="68">
        <v>6</v>
      </c>
      <c r="F28" s="70">
        <v>2.27</v>
      </c>
      <c r="G28" s="6">
        <f>D28*E28*F28</f>
        <v>572.04</v>
      </c>
    </row>
    <row r="29" spans="1:7" ht="14.25" customHeight="1">
      <c r="A29" s="39">
        <v>4</v>
      </c>
      <c r="B29" s="67" t="s">
        <v>218</v>
      </c>
      <c r="C29" s="12" t="s">
        <v>30</v>
      </c>
      <c r="D29" s="68">
        <v>16</v>
      </c>
      <c r="E29" s="68">
        <v>24</v>
      </c>
      <c r="F29" s="70">
        <v>6.54</v>
      </c>
      <c r="G29" s="6">
        <f>D29*E29*F29</f>
        <v>2511.36</v>
      </c>
    </row>
    <row r="30" spans="1:7" ht="12">
      <c r="A30" s="39"/>
      <c r="B30" s="71" t="s">
        <v>205</v>
      </c>
      <c r="C30" s="12"/>
      <c r="D30" s="6"/>
      <c r="E30" s="6"/>
      <c r="F30" s="46"/>
      <c r="G30" s="66">
        <f>G26+G27+G28+G29</f>
        <v>49117.32</v>
      </c>
    </row>
    <row r="31" spans="1:7" ht="12">
      <c r="A31" s="39"/>
      <c r="B31" s="71" t="s">
        <v>201</v>
      </c>
      <c r="C31" s="12"/>
      <c r="D31" s="6"/>
      <c r="E31" s="6"/>
      <c r="F31" s="46"/>
      <c r="G31" s="66">
        <f>G30*1.18</f>
        <v>57958.4376</v>
      </c>
    </row>
    <row r="32" spans="1:7" ht="12">
      <c r="A32" s="39"/>
      <c r="B32" s="71" t="s">
        <v>202</v>
      </c>
      <c r="C32" s="12" t="s">
        <v>11</v>
      </c>
      <c r="D32" s="12"/>
      <c r="E32" s="6"/>
      <c r="F32" s="46"/>
      <c r="G32" s="66">
        <f>G31/C5/12</f>
        <v>0.5806946641979465</v>
      </c>
    </row>
    <row r="33" spans="1:7" ht="12">
      <c r="A33" s="72" t="s">
        <v>14</v>
      </c>
      <c r="B33" s="13" t="s">
        <v>15</v>
      </c>
      <c r="C33" s="12" t="s">
        <v>200</v>
      </c>
      <c r="D33" s="68">
        <v>4</v>
      </c>
      <c r="E33" s="6"/>
      <c r="F33" s="70">
        <v>4494.24</v>
      </c>
      <c r="G33" s="66">
        <f>F33*D33*12</f>
        <v>215723.52</v>
      </c>
    </row>
    <row r="34" spans="1:7" ht="13.5" customHeight="1">
      <c r="A34" s="72"/>
      <c r="B34" s="13"/>
      <c r="C34" s="12" t="s">
        <v>11</v>
      </c>
      <c r="D34" s="122"/>
      <c r="E34" s="122"/>
      <c r="F34" s="52"/>
      <c r="G34" s="66">
        <f>G33/C5/7*9/12</f>
        <v>2.778901373712252</v>
      </c>
    </row>
    <row r="35" spans="1:7" ht="13.5" customHeight="1">
      <c r="A35" s="73" t="s">
        <v>16</v>
      </c>
      <c r="B35" s="40" t="s">
        <v>17</v>
      </c>
      <c r="C35" s="12" t="s">
        <v>11</v>
      </c>
      <c r="D35" s="68">
        <f>C5</f>
        <v>8317.4</v>
      </c>
      <c r="E35" s="6"/>
      <c r="F35" s="74">
        <v>1.09</v>
      </c>
      <c r="G35" s="66">
        <f>F35*D35*12</f>
        <v>108791.592</v>
      </c>
    </row>
    <row r="36" spans="1:7" ht="22.5" customHeight="1">
      <c r="A36" s="72" t="s">
        <v>18</v>
      </c>
      <c r="B36" s="40" t="s">
        <v>19</v>
      </c>
      <c r="C36" s="12" t="s">
        <v>11</v>
      </c>
      <c r="D36" s="68">
        <f>C5</f>
        <v>8317.4</v>
      </c>
      <c r="E36" s="6"/>
      <c r="F36" s="84">
        <v>0.12</v>
      </c>
      <c r="G36" s="66">
        <f>F36*D36*12</f>
        <v>11977.056</v>
      </c>
    </row>
    <row r="37" spans="1:7" ht="24">
      <c r="A37" s="72" t="s">
        <v>20</v>
      </c>
      <c r="B37" s="40" t="s">
        <v>122</v>
      </c>
      <c r="C37" s="12"/>
      <c r="D37" s="6"/>
      <c r="E37" s="6"/>
      <c r="F37" s="46"/>
      <c r="G37" s="66"/>
    </row>
    <row r="38" spans="1:7" ht="12">
      <c r="A38" s="39">
        <v>1</v>
      </c>
      <c r="B38" s="75" t="s">
        <v>123</v>
      </c>
      <c r="C38" s="76" t="s">
        <v>81</v>
      </c>
      <c r="D38" s="68">
        <v>390</v>
      </c>
      <c r="E38" s="68">
        <v>1</v>
      </c>
      <c r="F38" s="139">
        <v>1.72</v>
      </c>
      <c r="G38" s="6">
        <f aca="true" t="shared" si="1" ref="G38:G60">D38*E38*F38</f>
        <v>670.8</v>
      </c>
    </row>
    <row r="39" spans="1:7" ht="12">
      <c r="A39" s="39">
        <v>2</v>
      </c>
      <c r="B39" s="75" t="s">
        <v>124</v>
      </c>
      <c r="C39" s="77" t="s">
        <v>81</v>
      </c>
      <c r="D39" s="68">
        <v>390</v>
      </c>
      <c r="E39" s="68">
        <v>28</v>
      </c>
      <c r="F39" s="139">
        <v>0.14</v>
      </c>
      <c r="G39" s="6">
        <f t="shared" si="1"/>
        <v>1528.8000000000002</v>
      </c>
    </row>
    <row r="40" spans="1:7" ht="12">
      <c r="A40" s="39">
        <v>3</v>
      </c>
      <c r="B40" s="75" t="s">
        <v>125</v>
      </c>
      <c r="C40" s="77" t="s">
        <v>81</v>
      </c>
      <c r="D40" s="68">
        <v>390</v>
      </c>
      <c r="E40" s="68">
        <v>10</v>
      </c>
      <c r="F40" s="139">
        <v>0.69</v>
      </c>
      <c r="G40" s="6">
        <f t="shared" si="1"/>
        <v>2691</v>
      </c>
    </row>
    <row r="41" spans="1:7" ht="12">
      <c r="A41" s="39">
        <v>4</v>
      </c>
      <c r="B41" s="75" t="s">
        <v>226</v>
      </c>
      <c r="C41" s="77" t="s">
        <v>81</v>
      </c>
      <c r="D41" s="68">
        <v>328</v>
      </c>
      <c r="E41" s="68">
        <v>12</v>
      </c>
      <c r="F41" s="139">
        <v>0.69</v>
      </c>
      <c r="G41" s="6">
        <f t="shared" si="1"/>
        <v>2715.8399999999997</v>
      </c>
    </row>
    <row r="42" spans="1:7" ht="12">
      <c r="A42" s="39">
        <v>5</v>
      </c>
      <c r="B42" s="75" t="s">
        <v>126</v>
      </c>
      <c r="C42" s="77" t="s">
        <v>127</v>
      </c>
      <c r="D42" s="68">
        <v>4</v>
      </c>
      <c r="E42" s="68">
        <v>245</v>
      </c>
      <c r="F42" s="139">
        <v>3.28</v>
      </c>
      <c r="G42" s="6">
        <f t="shared" si="1"/>
        <v>3214.3999999999996</v>
      </c>
    </row>
    <row r="43" spans="1:7" ht="12">
      <c r="A43" s="39">
        <v>6</v>
      </c>
      <c r="B43" s="75" t="s">
        <v>128</v>
      </c>
      <c r="C43" s="77" t="s">
        <v>81</v>
      </c>
      <c r="D43" s="68">
        <v>410</v>
      </c>
      <c r="E43" s="68">
        <v>1</v>
      </c>
      <c r="F43" s="139">
        <v>1.2</v>
      </c>
      <c r="G43" s="6">
        <f t="shared" si="1"/>
        <v>492</v>
      </c>
    </row>
    <row r="44" spans="1:7" ht="12">
      <c r="A44" s="39">
        <v>7</v>
      </c>
      <c r="B44" s="75" t="s">
        <v>129</v>
      </c>
      <c r="C44" s="77" t="s">
        <v>81</v>
      </c>
      <c r="D44" s="68">
        <v>410</v>
      </c>
      <c r="E44" s="68">
        <v>122</v>
      </c>
      <c r="F44" s="139">
        <v>0.06</v>
      </c>
      <c r="G44" s="6">
        <f t="shared" si="1"/>
        <v>3001.2</v>
      </c>
    </row>
    <row r="45" spans="1:7" ht="13.5" customHeight="1">
      <c r="A45" s="39">
        <v>8</v>
      </c>
      <c r="B45" s="75" t="s">
        <v>130</v>
      </c>
      <c r="C45" s="77" t="s">
        <v>131</v>
      </c>
      <c r="D45" s="68">
        <v>0.2</v>
      </c>
      <c r="E45" s="68">
        <v>3</v>
      </c>
      <c r="F45" s="139">
        <v>11.29</v>
      </c>
      <c r="G45" s="6">
        <f t="shared" si="1"/>
        <v>6.774000000000001</v>
      </c>
    </row>
    <row r="46" spans="1:7" ht="12" customHeight="1">
      <c r="A46" s="39">
        <v>9</v>
      </c>
      <c r="B46" s="75" t="s">
        <v>132</v>
      </c>
      <c r="C46" s="77" t="s">
        <v>127</v>
      </c>
      <c r="D46" s="68">
        <v>5</v>
      </c>
      <c r="E46" s="68">
        <v>1</v>
      </c>
      <c r="F46" s="139">
        <v>2.37</v>
      </c>
      <c r="G46" s="6">
        <f t="shared" si="1"/>
        <v>11.850000000000001</v>
      </c>
    </row>
    <row r="47" spans="1:7" ht="13.5" customHeight="1">
      <c r="A47" s="39">
        <v>10</v>
      </c>
      <c r="B47" s="75" t="s">
        <v>133</v>
      </c>
      <c r="C47" s="77" t="s">
        <v>81</v>
      </c>
      <c r="D47" s="68">
        <v>420</v>
      </c>
      <c r="E47" s="68">
        <v>122</v>
      </c>
      <c r="F47" s="139">
        <v>0.14</v>
      </c>
      <c r="G47" s="6">
        <f t="shared" si="1"/>
        <v>7173.6</v>
      </c>
    </row>
    <row r="48" spans="1:7" ht="12">
      <c r="A48" s="39">
        <v>11</v>
      </c>
      <c r="B48" s="75" t="s">
        <v>134</v>
      </c>
      <c r="C48" s="77" t="s">
        <v>81</v>
      </c>
      <c r="D48" s="68">
        <v>27</v>
      </c>
      <c r="E48" s="68">
        <v>28</v>
      </c>
      <c r="F48" s="139">
        <v>0.14</v>
      </c>
      <c r="G48" s="6">
        <f t="shared" si="1"/>
        <v>105.84</v>
      </c>
    </row>
    <row r="49" spans="1:7" ht="12">
      <c r="A49" s="39">
        <v>12</v>
      </c>
      <c r="B49" s="75" t="s">
        <v>135</v>
      </c>
      <c r="C49" s="77" t="s">
        <v>81</v>
      </c>
      <c r="D49" s="68">
        <v>328</v>
      </c>
      <c r="E49" s="68">
        <v>25</v>
      </c>
      <c r="F49" s="139">
        <v>0.69</v>
      </c>
      <c r="G49" s="6">
        <f t="shared" si="1"/>
        <v>5658</v>
      </c>
    </row>
    <row r="50" spans="1:7" ht="12.75" customHeight="1">
      <c r="A50" s="39">
        <v>13</v>
      </c>
      <c r="B50" s="75" t="s">
        <v>136</v>
      </c>
      <c r="C50" s="77" t="s">
        <v>131</v>
      </c>
      <c r="D50" s="68">
        <v>1</v>
      </c>
      <c r="E50" s="68">
        <v>36</v>
      </c>
      <c r="F50" s="96">
        <v>11.29</v>
      </c>
      <c r="G50" s="6">
        <f t="shared" si="1"/>
        <v>406.43999999999994</v>
      </c>
    </row>
    <row r="51" spans="1:7" ht="14.25" customHeight="1">
      <c r="A51" s="39">
        <v>14</v>
      </c>
      <c r="B51" s="75" t="s">
        <v>137</v>
      </c>
      <c r="C51" s="77" t="s">
        <v>81</v>
      </c>
      <c r="D51" s="68">
        <v>328</v>
      </c>
      <c r="E51" s="68">
        <v>36</v>
      </c>
      <c r="F51" s="139">
        <v>0.15</v>
      </c>
      <c r="G51" s="6">
        <f t="shared" si="1"/>
        <v>1771.2</v>
      </c>
    </row>
    <row r="52" spans="1:7" ht="14.25" customHeight="1">
      <c r="A52" s="39">
        <v>15</v>
      </c>
      <c r="B52" s="75" t="s">
        <v>138</v>
      </c>
      <c r="C52" s="77" t="s">
        <v>81</v>
      </c>
      <c r="D52" s="68">
        <v>27</v>
      </c>
      <c r="E52" s="68">
        <v>5</v>
      </c>
      <c r="F52" s="139">
        <v>2.02</v>
      </c>
      <c r="G52" s="6">
        <f t="shared" si="1"/>
        <v>272.7</v>
      </c>
    </row>
    <row r="53" spans="1:7" ht="14.25" customHeight="1">
      <c r="A53" s="39">
        <v>16</v>
      </c>
      <c r="B53" s="75" t="s">
        <v>139</v>
      </c>
      <c r="C53" s="77" t="s">
        <v>81</v>
      </c>
      <c r="D53" s="68">
        <v>32</v>
      </c>
      <c r="E53" s="68">
        <v>2</v>
      </c>
      <c r="F53" s="139">
        <v>4.8</v>
      </c>
      <c r="G53" s="6">
        <f t="shared" si="1"/>
        <v>307.2</v>
      </c>
    </row>
    <row r="54" spans="1:7" ht="14.25" customHeight="1">
      <c r="A54" s="39">
        <v>17</v>
      </c>
      <c r="B54" s="75" t="s">
        <v>140</v>
      </c>
      <c r="C54" s="77" t="s">
        <v>81</v>
      </c>
      <c r="D54" s="68">
        <v>14.52</v>
      </c>
      <c r="E54" s="68">
        <v>72</v>
      </c>
      <c r="F54" s="96">
        <v>0.06</v>
      </c>
      <c r="G54" s="6">
        <f t="shared" si="1"/>
        <v>62.7264</v>
      </c>
    </row>
    <row r="55" spans="1:7" ht="14.25" customHeight="1">
      <c r="A55" s="39">
        <v>18</v>
      </c>
      <c r="B55" s="78" t="s">
        <v>141</v>
      </c>
      <c r="C55" s="123" t="s">
        <v>131</v>
      </c>
      <c r="D55" s="68">
        <v>1</v>
      </c>
      <c r="E55" s="68">
        <v>1</v>
      </c>
      <c r="F55" s="141">
        <v>11.29</v>
      </c>
      <c r="G55" s="6">
        <f t="shared" si="1"/>
        <v>11.29</v>
      </c>
    </row>
    <row r="56" spans="1:7" ht="14.25" customHeight="1">
      <c r="A56" s="39">
        <v>19</v>
      </c>
      <c r="B56" s="81" t="s">
        <v>142</v>
      </c>
      <c r="C56" s="22" t="s">
        <v>143</v>
      </c>
      <c r="D56" s="68">
        <v>7</v>
      </c>
      <c r="E56" s="68">
        <v>3</v>
      </c>
      <c r="F56" s="138">
        <v>27.3</v>
      </c>
      <c r="G56" s="6">
        <f t="shared" si="1"/>
        <v>573.3000000000001</v>
      </c>
    </row>
    <row r="57" spans="1:7" ht="14.25" customHeight="1">
      <c r="A57" s="39">
        <v>20</v>
      </c>
      <c r="B57" s="81" t="s">
        <v>195</v>
      </c>
      <c r="C57" s="49" t="s">
        <v>33</v>
      </c>
      <c r="D57" s="133">
        <v>0.616</v>
      </c>
      <c r="E57" s="68">
        <v>2</v>
      </c>
      <c r="F57" s="114">
        <v>666.64</v>
      </c>
      <c r="G57" s="6">
        <f t="shared" si="1"/>
        <v>821.30048</v>
      </c>
    </row>
    <row r="58" spans="1:7" ht="14.25" customHeight="1">
      <c r="A58" s="39">
        <v>21</v>
      </c>
      <c r="B58" s="81" t="s">
        <v>144</v>
      </c>
      <c r="C58" s="49" t="s">
        <v>33</v>
      </c>
      <c r="D58" s="133">
        <v>0.616</v>
      </c>
      <c r="E58" s="68">
        <v>6</v>
      </c>
      <c r="F58" s="114">
        <v>506.11</v>
      </c>
      <c r="G58" s="6">
        <f t="shared" si="1"/>
        <v>1870.5825599999998</v>
      </c>
    </row>
    <row r="59" spans="1:7" ht="14.25" customHeight="1">
      <c r="A59" s="39">
        <v>22</v>
      </c>
      <c r="B59" s="81" t="s">
        <v>145</v>
      </c>
      <c r="C59" s="49" t="s">
        <v>33</v>
      </c>
      <c r="D59" s="133">
        <v>0.616</v>
      </c>
      <c r="E59" s="68">
        <v>5</v>
      </c>
      <c r="F59" s="114">
        <v>789.32</v>
      </c>
      <c r="G59" s="6">
        <f t="shared" si="1"/>
        <v>2431.1056000000003</v>
      </c>
    </row>
    <row r="60" spans="1:7" ht="12.75" customHeight="1">
      <c r="A60" s="39">
        <v>23</v>
      </c>
      <c r="B60" s="17" t="s">
        <v>146</v>
      </c>
      <c r="C60" s="22" t="s">
        <v>67</v>
      </c>
      <c r="D60" s="68">
        <v>1.5</v>
      </c>
      <c r="E60" s="68">
        <v>1</v>
      </c>
      <c r="F60" s="138">
        <v>208.49</v>
      </c>
      <c r="G60" s="6">
        <f t="shared" si="1"/>
        <v>312.735</v>
      </c>
    </row>
    <row r="61" spans="1:7" ht="14.25" customHeight="1">
      <c r="A61" s="39"/>
      <c r="B61" s="71" t="s">
        <v>205</v>
      </c>
      <c r="C61" s="22" t="s">
        <v>104</v>
      </c>
      <c r="D61" s="6"/>
      <c r="E61" s="6"/>
      <c r="F61" s="82"/>
      <c r="G61" s="66">
        <f>SUM(G38:G60)</f>
        <v>36110.68404000001</v>
      </c>
    </row>
    <row r="62" spans="1:7" ht="14.25" customHeight="1">
      <c r="A62" s="39"/>
      <c r="B62" s="71" t="s">
        <v>201</v>
      </c>
      <c r="C62" s="22"/>
      <c r="D62" s="6"/>
      <c r="E62" s="6"/>
      <c r="F62" s="82"/>
      <c r="G62" s="66">
        <f>G61*1.18</f>
        <v>42610.6071672</v>
      </c>
    </row>
    <row r="63" spans="1:7" ht="14.25" customHeight="1">
      <c r="A63" s="41"/>
      <c r="B63" s="71" t="s">
        <v>202</v>
      </c>
      <c r="C63" s="12" t="s">
        <v>11</v>
      </c>
      <c r="D63" s="6"/>
      <c r="E63" s="6"/>
      <c r="F63" s="82"/>
      <c r="G63" s="66">
        <f>G62/C5/12</f>
        <v>0.4269223471998462</v>
      </c>
    </row>
    <row r="64" spans="1:7" ht="14.25" customHeight="1">
      <c r="A64" s="73" t="s">
        <v>21</v>
      </c>
      <c r="B64" s="40" t="s">
        <v>22</v>
      </c>
      <c r="C64" s="12" t="s">
        <v>147</v>
      </c>
      <c r="D64" s="83">
        <v>1580</v>
      </c>
      <c r="E64" s="6"/>
      <c r="F64" s="84">
        <v>0.68</v>
      </c>
      <c r="G64" s="66">
        <f>F64*D64*12</f>
        <v>12892.800000000001</v>
      </c>
    </row>
    <row r="65" spans="1:7" ht="14.25" customHeight="1">
      <c r="A65" s="21"/>
      <c r="B65" s="44"/>
      <c r="C65" s="12" t="s">
        <v>11</v>
      </c>
      <c r="D65" s="6"/>
      <c r="E65" s="6"/>
      <c r="F65" s="12"/>
      <c r="G65" s="27">
        <f>G64/C5/12</f>
        <v>0.12917498256666748</v>
      </c>
    </row>
    <row r="66" spans="1:7" ht="14.25" customHeight="1">
      <c r="A66" s="21" t="s">
        <v>148</v>
      </c>
      <c r="B66" s="56" t="s">
        <v>27</v>
      </c>
      <c r="C66" s="46"/>
      <c r="D66" s="47" t="s">
        <v>149</v>
      </c>
      <c r="E66" s="47"/>
      <c r="F66" s="12"/>
      <c r="G66" s="4"/>
    </row>
    <row r="67" spans="1:7" ht="14.25" customHeight="1">
      <c r="A67" s="21" t="s">
        <v>150</v>
      </c>
      <c r="B67" s="60" t="s">
        <v>28</v>
      </c>
      <c r="C67" s="48"/>
      <c r="D67" s="47"/>
      <c r="E67" s="47"/>
      <c r="F67" s="12"/>
      <c r="G67" s="4"/>
    </row>
    <row r="68" spans="1:7" ht="14.25" customHeight="1">
      <c r="A68" s="85">
        <v>1</v>
      </c>
      <c r="B68" s="86" t="s">
        <v>29</v>
      </c>
      <c r="C68" s="87" t="s">
        <v>30</v>
      </c>
      <c r="D68" s="88">
        <v>250</v>
      </c>
      <c r="E68" s="150"/>
      <c r="F68" s="89">
        <v>23.74</v>
      </c>
      <c r="G68" s="90">
        <f>D68*F68</f>
        <v>5935</v>
      </c>
    </row>
    <row r="69" spans="1:7" ht="14.25" customHeight="1">
      <c r="A69" s="85">
        <v>2</v>
      </c>
      <c r="B69" s="86" t="s">
        <v>106</v>
      </c>
      <c r="C69" s="87" t="s">
        <v>30</v>
      </c>
      <c r="D69" s="88">
        <v>20</v>
      </c>
      <c r="E69" s="150"/>
      <c r="F69" s="89">
        <v>62.95</v>
      </c>
      <c r="G69" s="90">
        <f aca="true" t="shared" si="2" ref="G69:G82">D69*F69</f>
        <v>1259</v>
      </c>
    </row>
    <row r="70" spans="1:7" ht="14.25" customHeight="1">
      <c r="A70" s="20">
        <v>3</v>
      </c>
      <c r="B70" s="51" t="s">
        <v>151</v>
      </c>
      <c r="C70" s="87" t="s">
        <v>152</v>
      </c>
      <c r="D70" s="88">
        <v>135</v>
      </c>
      <c r="E70" s="150"/>
      <c r="F70" s="89">
        <v>12.64</v>
      </c>
      <c r="G70" s="90">
        <f t="shared" si="2"/>
        <v>1706.4</v>
      </c>
    </row>
    <row r="71" spans="1:7" ht="14.25" customHeight="1">
      <c r="A71" s="85">
        <v>4</v>
      </c>
      <c r="B71" s="51" t="s">
        <v>31</v>
      </c>
      <c r="C71" s="87" t="s">
        <v>32</v>
      </c>
      <c r="D71" s="88">
        <v>135</v>
      </c>
      <c r="E71" s="150"/>
      <c r="F71" s="89">
        <v>12.64</v>
      </c>
      <c r="G71" s="90">
        <f t="shared" si="2"/>
        <v>1706.4</v>
      </c>
    </row>
    <row r="72" spans="1:7" ht="24.75" customHeight="1">
      <c r="A72" s="85">
        <v>5</v>
      </c>
      <c r="B72" s="86" t="s">
        <v>153</v>
      </c>
      <c r="C72" s="87" t="s">
        <v>33</v>
      </c>
      <c r="D72" s="96">
        <v>1.58</v>
      </c>
      <c r="E72" s="146"/>
      <c r="F72" s="89">
        <v>1264.03</v>
      </c>
      <c r="G72" s="90">
        <f t="shared" si="2"/>
        <v>1997.1674</v>
      </c>
    </row>
    <row r="73" spans="1:7" ht="14.25" customHeight="1">
      <c r="A73" s="20">
        <v>6</v>
      </c>
      <c r="B73" s="91" t="s">
        <v>34</v>
      </c>
      <c r="C73" s="87" t="s">
        <v>35</v>
      </c>
      <c r="D73" s="88">
        <v>0.36</v>
      </c>
      <c r="E73" s="147"/>
      <c r="F73" s="89">
        <v>1422.03</v>
      </c>
      <c r="G73" s="90">
        <f t="shared" si="2"/>
        <v>511.9308</v>
      </c>
    </row>
    <row r="74" spans="1:7" ht="14.25" customHeight="1">
      <c r="A74" s="85">
        <v>7</v>
      </c>
      <c r="B74" s="86" t="s">
        <v>154</v>
      </c>
      <c r="C74" s="87" t="s">
        <v>36</v>
      </c>
      <c r="D74" s="88">
        <v>2</v>
      </c>
      <c r="E74" s="150"/>
      <c r="F74" s="89">
        <v>15.33</v>
      </c>
      <c r="G74" s="90">
        <f t="shared" si="2"/>
        <v>30.66</v>
      </c>
    </row>
    <row r="75" spans="1:7" ht="14.25" customHeight="1">
      <c r="A75" s="85">
        <v>8</v>
      </c>
      <c r="B75" s="86" t="s">
        <v>155</v>
      </c>
      <c r="C75" s="87" t="s">
        <v>30</v>
      </c>
      <c r="D75" s="88"/>
      <c r="E75" s="150"/>
      <c r="F75" s="89">
        <v>126.01</v>
      </c>
      <c r="G75" s="90">
        <f t="shared" si="2"/>
        <v>0</v>
      </c>
    </row>
    <row r="76" spans="1:7" ht="14.25" customHeight="1">
      <c r="A76" s="85">
        <v>9</v>
      </c>
      <c r="B76" s="86" t="s">
        <v>156</v>
      </c>
      <c r="C76" s="87" t="s">
        <v>30</v>
      </c>
      <c r="D76" s="88">
        <v>12</v>
      </c>
      <c r="E76" s="150"/>
      <c r="F76" s="89">
        <v>25.81</v>
      </c>
      <c r="G76" s="90">
        <f t="shared" si="2"/>
        <v>309.71999999999997</v>
      </c>
    </row>
    <row r="77" spans="1:7" ht="14.25" customHeight="1">
      <c r="A77" s="85">
        <v>10</v>
      </c>
      <c r="B77" s="86" t="s">
        <v>157</v>
      </c>
      <c r="C77" s="87" t="s">
        <v>30</v>
      </c>
      <c r="D77" s="88">
        <v>4</v>
      </c>
      <c r="E77" s="150"/>
      <c r="F77" s="89">
        <v>79</v>
      </c>
      <c r="G77" s="90">
        <f t="shared" si="2"/>
        <v>316</v>
      </c>
    </row>
    <row r="78" spans="1:7" ht="14.25" customHeight="1">
      <c r="A78" s="85">
        <v>11</v>
      </c>
      <c r="B78" s="86" t="s">
        <v>158</v>
      </c>
      <c r="C78" s="87" t="s">
        <v>63</v>
      </c>
      <c r="D78" s="88">
        <v>13.5</v>
      </c>
      <c r="E78" s="150"/>
      <c r="F78" s="89">
        <v>34.6</v>
      </c>
      <c r="G78" s="90">
        <f t="shared" si="2"/>
        <v>467.1</v>
      </c>
    </row>
    <row r="79" spans="1:7" ht="14.25" customHeight="1">
      <c r="A79" s="93">
        <v>12</v>
      </c>
      <c r="B79" s="86" t="s">
        <v>159</v>
      </c>
      <c r="C79" s="87" t="s">
        <v>30</v>
      </c>
      <c r="D79" s="88">
        <v>2</v>
      </c>
      <c r="E79" s="142"/>
      <c r="F79" s="89">
        <v>662.03</v>
      </c>
      <c r="G79" s="90">
        <f t="shared" si="2"/>
        <v>1324.06</v>
      </c>
    </row>
    <row r="80" spans="1:7" ht="14.25" customHeight="1">
      <c r="A80" s="85">
        <v>13</v>
      </c>
      <c r="B80" s="9" t="s">
        <v>160</v>
      </c>
      <c r="C80" s="87" t="s">
        <v>63</v>
      </c>
      <c r="D80" s="88">
        <v>36</v>
      </c>
      <c r="E80" s="150"/>
      <c r="F80" s="89">
        <v>3.79</v>
      </c>
      <c r="G80" s="90">
        <f t="shared" si="2"/>
        <v>136.44</v>
      </c>
    </row>
    <row r="81" spans="1:7" ht="14.25" customHeight="1">
      <c r="A81" s="85">
        <v>14</v>
      </c>
      <c r="B81" s="86" t="s">
        <v>161</v>
      </c>
      <c r="C81" s="87" t="s">
        <v>30</v>
      </c>
      <c r="D81" s="88">
        <v>20</v>
      </c>
      <c r="E81" s="144"/>
      <c r="F81" s="89">
        <v>20</v>
      </c>
      <c r="G81" s="90">
        <f t="shared" si="2"/>
        <v>400</v>
      </c>
    </row>
    <row r="82" spans="1:7" ht="14.25" customHeight="1">
      <c r="A82" s="93">
        <v>15</v>
      </c>
      <c r="B82" s="9" t="s">
        <v>37</v>
      </c>
      <c r="C82" s="87" t="s">
        <v>38</v>
      </c>
      <c r="D82" s="95">
        <v>2</v>
      </c>
      <c r="E82" s="144"/>
      <c r="F82" s="96">
        <v>342.87</v>
      </c>
      <c r="G82" s="90">
        <f t="shared" si="2"/>
        <v>685.74</v>
      </c>
    </row>
    <row r="83" spans="1:7" ht="14.25" customHeight="1">
      <c r="A83" s="51"/>
      <c r="B83" s="127" t="s">
        <v>205</v>
      </c>
      <c r="C83" s="87"/>
      <c r="D83" s="97"/>
      <c r="E83" s="97"/>
      <c r="F83" s="98"/>
      <c r="G83" s="99">
        <f>SUM(G68:G82)</f>
        <v>16785.6182</v>
      </c>
    </row>
    <row r="84" spans="1:7" ht="14.25" customHeight="1">
      <c r="A84" s="51"/>
      <c r="B84" s="127" t="s">
        <v>204</v>
      </c>
      <c r="C84" s="123"/>
      <c r="D84" s="124"/>
      <c r="E84" s="124"/>
      <c r="F84" s="125"/>
      <c r="G84" s="129">
        <f>G83*1.15</f>
        <v>19303.46093</v>
      </c>
    </row>
    <row r="85" spans="1:7" ht="14.25" customHeight="1">
      <c r="A85" s="51"/>
      <c r="B85" s="127" t="s">
        <v>201</v>
      </c>
      <c r="C85" s="49"/>
      <c r="D85" s="49"/>
      <c r="E85" s="49"/>
      <c r="F85" s="50"/>
      <c r="G85" s="26">
        <f>G84*1.18</f>
        <v>22778.0838974</v>
      </c>
    </row>
    <row r="86" spans="1:7" ht="14.25" customHeight="1">
      <c r="A86" s="51"/>
      <c r="B86" s="126" t="s">
        <v>202</v>
      </c>
      <c r="C86" s="52" t="s">
        <v>11</v>
      </c>
      <c r="D86" s="100"/>
      <c r="E86" s="100"/>
      <c r="F86" s="100"/>
      <c r="G86" s="27">
        <f>G85/C5/12</f>
        <v>0.22821719024174222</v>
      </c>
    </row>
    <row r="87" spans="1:7" ht="14.25" customHeight="1">
      <c r="A87" s="21" t="s">
        <v>162</v>
      </c>
      <c r="B87" s="57" t="s">
        <v>40</v>
      </c>
      <c r="C87" s="7"/>
      <c r="D87" s="47" t="s">
        <v>149</v>
      </c>
      <c r="E87" s="4"/>
      <c r="F87" s="101"/>
      <c r="G87" s="4"/>
    </row>
    <row r="88" spans="1:7" ht="14.25" customHeight="1">
      <c r="A88" s="51">
        <v>1</v>
      </c>
      <c r="B88" s="102" t="s">
        <v>41</v>
      </c>
      <c r="C88" s="130" t="s">
        <v>42</v>
      </c>
      <c r="D88" s="103">
        <v>32.5</v>
      </c>
      <c r="E88" s="18"/>
      <c r="F88" s="103">
        <v>632.01</v>
      </c>
      <c r="G88" s="62">
        <f>D88*F88</f>
        <v>20540.325</v>
      </c>
    </row>
    <row r="89" spans="1:7" ht="14.25" customHeight="1">
      <c r="A89" s="51">
        <v>2</v>
      </c>
      <c r="B89" s="102" t="s">
        <v>43</v>
      </c>
      <c r="C89" s="130" t="s">
        <v>44</v>
      </c>
      <c r="D89" s="103">
        <v>6</v>
      </c>
      <c r="E89" s="18"/>
      <c r="F89" s="103">
        <v>237.65</v>
      </c>
      <c r="G89" s="62">
        <f aca="true" t="shared" si="3" ref="G89:G106">D89*F89</f>
        <v>1425.9</v>
      </c>
    </row>
    <row r="90" spans="1:7" ht="14.25" customHeight="1">
      <c r="A90" s="51">
        <v>3</v>
      </c>
      <c r="B90" s="102" t="s">
        <v>45</v>
      </c>
      <c r="C90" s="130" t="s">
        <v>44</v>
      </c>
      <c r="D90" s="103">
        <v>2</v>
      </c>
      <c r="E90" s="18"/>
      <c r="F90" s="103">
        <v>264.4</v>
      </c>
      <c r="G90" s="62">
        <f t="shared" si="3"/>
        <v>528.8</v>
      </c>
    </row>
    <row r="91" spans="1:7" ht="14.25" customHeight="1">
      <c r="A91" s="51">
        <v>4</v>
      </c>
      <c r="B91" s="102" t="s">
        <v>217</v>
      </c>
      <c r="C91" s="130" t="s">
        <v>46</v>
      </c>
      <c r="D91" s="103">
        <v>25</v>
      </c>
      <c r="E91" s="18"/>
      <c r="F91" s="103">
        <v>23.9</v>
      </c>
      <c r="G91" s="62">
        <f t="shared" si="3"/>
        <v>597.5</v>
      </c>
    </row>
    <row r="92" spans="1:7" ht="14.25" customHeight="1">
      <c r="A92" s="51">
        <v>5</v>
      </c>
      <c r="B92" s="102" t="s">
        <v>47</v>
      </c>
      <c r="C92" s="130" t="s">
        <v>48</v>
      </c>
      <c r="D92" s="103">
        <v>32</v>
      </c>
      <c r="E92" s="18"/>
      <c r="F92" s="103">
        <v>44.44</v>
      </c>
      <c r="G92" s="62">
        <f t="shared" si="3"/>
        <v>1422.08</v>
      </c>
    </row>
    <row r="93" spans="1:7" ht="14.25" customHeight="1">
      <c r="A93" s="51">
        <v>6</v>
      </c>
      <c r="B93" s="102" t="s">
        <v>49</v>
      </c>
      <c r="C93" s="130" t="s">
        <v>50</v>
      </c>
      <c r="D93" s="103">
        <v>1</v>
      </c>
      <c r="E93" s="18"/>
      <c r="F93" s="103">
        <v>222.42</v>
      </c>
      <c r="G93" s="62">
        <f t="shared" si="3"/>
        <v>222.42</v>
      </c>
    </row>
    <row r="94" spans="1:7" ht="14.25" customHeight="1">
      <c r="A94" s="51">
        <v>7</v>
      </c>
      <c r="B94" s="102" t="s">
        <v>215</v>
      </c>
      <c r="C94" s="130" t="s">
        <v>52</v>
      </c>
      <c r="D94" s="103">
        <v>12</v>
      </c>
      <c r="E94" s="18"/>
      <c r="F94" s="103">
        <v>152.63</v>
      </c>
      <c r="G94" s="62">
        <f t="shared" si="3"/>
        <v>1831.56</v>
      </c>
    </row>
    <row r="95" spans="1:7" ht="14.25" customHeight="1">
      <c r="A95" s="51">
        <v>8</v>
      </c>
      <c r="B95" s="102" t="s">
        <v>53</v>
      </c>
      <c r="C95" s="130" t="s">
        <v>46</v>
      </c>
      <c r="D95" s="103">
        <v>20</v>
      </c>
      <c r="E95" s="18"/>
      <c r="F95" s="103">
        <v>116.62</v>
      </c>
      <c r="G95" s="62">
        <f t="shared" si="3"/>
        <v>2332.4</v>
      </c>
    </row>
    <row r="96" spans="1:7" ht="14.25" customHeight="1">
      <c r="A96" s="51">
        <v>9</v>
      </c>
      <c r="B96" s="102" t="s">
        <v>54</v>
      </c>
      <c r="C96" s="130" t="s">
        <v>46</v>
      </c>
      <c r="D96" s="103">
        <v>8</v>
      </c>
      <c r="E96" s="18"/>
      <c r="F96" s="103">
        <v>119.06</v>
      </c>
      <c r="G96" s="62">
        <f t="shared" si="3"/>
        <v>952.48</v>
      </c>
    </row>
    <row r="97" spans="1:7" ht="14.25" customHeight="1">
      <c r="A97" s="51">
        <v>10</v>
      </c>
      <c r="B97" s="102" t="s">
        <v>55</v>
      </c>
      <c r="C97" s="130" t="s">
        <v>56</v>
      </c>
      <c r="D97" s="103">
        <v>18</v>
      </c>
      <c r="E97" s="18"/>
      <c r="F97" s="103">
        <v>91.64</v>
      </c>
      <c r="G97" s="62">
        <f t="shared" si="3"/>
        <v>1649.52</v>
      </c>
    </row>
    <row r="98" spans="1:7" ht="14.25" customHeight="1">
      <c r="A98" s="51">
        <v>11</v>
      </c>
      <c r="B98" s="102" t="s">
        <v>57</v>
      </c>
      <c r="C98" s="130" t="s">
        <v>58</v>
      </c>
      <c r="D98" s="103">
        <v>12</v>
      </c>
      <c r="E98" s="18"/>
      <c r="F98" s="103">
        <v>148.11</v>
      </c>
      <c r="G98" s="62">
        <f t="shared" si="3"/>
        <v>1777.3200000000002</v>
      </c>
    </row>
    <row r="99" spans="1:7" ht="13.5" customHeight="1">
      <c r="A99" s="51">
        <v>12</v>
      </c>
      <c r="B99" s="102" t="s">
        <v>59</v>
      </c>
      <c r="C99" s="130" t="s">
        <v>56</v>
      </c>
      <c r="D99" s="103">
        <v>4</v>
      </c>
      <c r="E99" s="18"/>
      <c r="F99" s="103">
        <v>260.47</v>
      </c>
      <c r="G99" s="62">
        <f t="shared" si="3"/>
        <v>1041.88</v>
      </c>
    </row>
    <row r="100" spans="1:7" ht="24">
      <c r="A100" s="51">
        <v>13</v>
      </c>
      <c r="B100" s="102" t="s">
        <v>60</v>
      </c>
      <c r="C100" s="130" t="s">
        <v>61</v>
      </c>
      <c r="D100" s="103">
        <v>0.073</v>
      </c>
      <c r="E100" s="18"/>
      <c r="F100" s="103">
        <v>101100.44</v>
      </c>
      <c r="G100" s="62">
        <f t="shared" si="3"/>
        <v>7380.33212</v>
      </c>
    </row>
    <row r="101" spans="1:7" ht="12.75" customHeight="1">
      <c r="A101" s="51">
        <v>14</v>
      </c>
      <c r="B101" s="102" t="s">
        <v>64</v>
      </c>
      <c r="C101" s="130" t="s">
        <v>216</v>
      </c>
      <c r="D101" s="103">
        <v>12</v>
      </c>
      <c r="E101" s="18"/>
      <c r="F101" s="103">
        <v>47.4</v>
      </c>
      <c r="G101" s="62">
        <f t="shared" si="3"/>
        <v>568.8</v>
      </c>
    </row>
    <row r="102" spans="1:7" ht="13.5" customHeight="1">
      <c r="A102" s="51">
        <v>15</v>
      </c>
      <c r="B102" s="102" t="s">
        <v>65</v>
      </c>
      <c r="C102" s="130" t="s">
        <v>63</v>
      </c>
      <c r="D102" s="103">
        <v>380</v>
      </c>
      <c r="E102" s="18"/>
      <c r="F102" s="103">
        <v>43.04</v>
      </c>
      <c r="G102" s="62">
        <f t="shared" si="3"/>
        <v>16355.199999999999</v>
      </c>
    </row>
    <row r="103" spans="1:7" ht="24">
      <c r="A103" s="51">
        <v>16</v>
      </c>
      <c r="B103" s="102" t="s">
        <v>66</v>
      </c>
      <c r="C103" s="130" t="s">
        <v>56</v>
      </c>
      <c r="D103" s="103">
        <v>2</v>
      </c>
      <c r="E103" s="18"/>
      <c r="F103" s="103">
        <v>80.58</v>
      </c>
      <c r="G103" s="62">
        <f t="shared" si="3"/>
        <v>161.16</v>
      </c>
    </row>
    <row r="104" spans="1:7" ht="24">
      <c r="A104" s="51">
        <v>17</v>
      </c>
      <c r="B104" s="102" t="s">
        <v>68</v>
      </c>
      <c r="C104" s="130" t="s">
        <v>67</v>
      </c>
      <c r="D104" s="103">
        <v>1.2</v>
      </c>
      <c r="E104" s="18"/>
      <c r="F104" s="103">
        <v>302.02</v>
      </c>
      <c r="G104" s="62">
        <f t="shared" si="3"/>
        <v>362.424</v>
      </c>
    </row>
    <row r="105" spans="1:7" ht="12.75" customHeight="1">
      <c r="A105" s="51">
        <v>18</v>
      </c>
      <c r="B105" s="102" t="s">
        <v>164</v>
      </c>
      <c r="C105" s="130" t="s">
        <v>50</v>
      </c>
      <c r="D105" s="103">
        <v>220</v>
      </c>
      <c r="E105" s="18"/>
      <c r="F105" s="103">
        <v>52.68</v>
      </c>
      <c r="G105" s="62">
        <f t="shared" si="3"/>
        <v>11589.6</v>
      </c>
    </row>
    <row r="106" spans="1:7" ht="12.75" customHeight="1">
      <c r="A106" s="51">
        <v>19</v>
      </c>
      <c r="B106" s="102" t="s">
        <v>165</v>
      </c>
      <c r="C106" s="130" t="s">
        <v>63</v>
      </c>
      <c r="D106" s="103">
        <v>250</v>
      </c>
      <c r="E106" s="18"/>
      <c r="F106" s="103">
        <v>7.12</v>
      </c>
      <c r="G106" s="62">
        <f t="shared" si="3"/>
        <v>1780</v>
      </c>
    </row>
    <row r="107" spans="1:7" ht="13.5" customHeight="1">
      <c r="A107" s="51"/>
      <c r="B107" s="126" t="s">
        <v>205</v>
      </c>
      <c r="C107" s="22"/>
      <c r="D107" s="22"/>
      <c r="E107" s="22"/>
      <c r="F107" s="104"/>
      <c r="G107" s="58">
        <f>SUM(G88:G106)</f>
        <v>72519.70112000001</v>
      </c>
    </row>
    <row r="108" spans="1:7" ht="12">
      <c r="A108" s="51"/>
      <c r="B108" s="127" t="s">
        <v>204</v>
      </c>
      <c r="C108" s="22"/>
      <c r="D108" s="22"/>
      <c r="E108" s="22"/>
      <c r="F108" s="104"/>
      <c r="G108" s="58">
        <f>G107*1.15</f>
        <v>83397.65628800001</v>
      </c>
    </row>
    <row r="109" spans="1:7" ht="13.5" customHeight="1">
      <c r="A109" s="51"/>
      <c r="B109" s="127" t="s">
        <v>201</v>
      </c>
      <c r="C109" s="22"/>
      <c r="D109" s="22"/>
      <c r="E109" s="22"/>
      <c r="F109" s="104"/>
      <c r="G109" s="58">
        <f>G108*1.18</f>
        <v>98409.23441984001</v>
      </c>
    </row>
    <row r="110" spans="1:7" ht="12">
      <c r="A110" s="51"/>
      <c r="B110" s="126" t="s">
        <v>202</v>
      </c>
      <c r="C110" s="52" t="s">
        <v>11</v>
      </c>
      <c r="D110" s="22"/>
      <c r="E110" s="22"/>
      <c r="F110" s="104"/>
      <c r="G110" s="58">
        <f>G109/C5/12</f>
        <v>0.9859775332419587</v>
      </c>
    </row>
    <row r="111" spans="1:7" ht="12">
      <c r="A111" s="21" t="s">
        <v>166</v>
      </c>
      <c r="B111" s="57" t="s">
        <v>69</v>
      </c>
      <c r="C111" s="15"/>
      <c r="D111" s="47" t="s">
        <v>149</v>
      </c>
      <c r="E111" s="16"/>
      <c r="F111" s="105"/>
      <c r="G111" s="22"/>
    </row>
    <row r="112" spans="1:7" ht="24">
      <c r="A112" s="51">
        <v>1</v>
      </c>
      <c r="B112" s="102" t="s">
        <v>70</v>
      </c>
      <c r="C112" s="130" t="s">
        <v>42</v>
      </c>
      <c r="D112" s="137">
        <v>25.749</v>
      </c>
      <c r="E112" s="18"/>
      <c r="F112" s="103">
        <v>632.01</v>
      </c>
      <c r="G112" s="62">
        <f>D112*F112</f>
        <v>16273.625489999999</v>
      </c>
    </row>
    <row r="113" spans="1:7" ht="24">
      <c r="A113" s="51">
        <v>2</v>
      </c>
      <c r="B113" s="102" t="s">
        <v>71</v>
      </c>
      <c r="C113" s="130" t="s">
        <v>72</v>
      </c>
      <c r="D113" s="103">
        <v>5</v>
      </c>
      <c r="E113" s="18"/>
      <c r="F113" s="103">
        <v>1387.16</v>
      </c>
      <c r="G113" s="62">
        <f aca="true" t="shared" si="4" ref="G113:G122">D113*F113</f>
        <v>6935.8</v>
      </c>
    </row>
    <row r="114" spans="1:7" ht="12">
      <c r="A114" s="51">
        <v>3</v>
      </c>
      <c r="B114" s="102" t="s">
        <v>73</v>
      </c>
      <c r="C114" s="130" t="s">
        <v>72</v>
      </c>
      <c r="D114" s="103">
        <v>27.5</v>
      </c>
      <c r="E114" s="18"/>
      <c r="F114" s="103">
        <v>186.44</v>
      </c>
      <c r="G114" s="62">
        <f t="shared" si="4"/>
        <v>5127.1</v>
      </c>
    </row>
    <row r="115" spans="1:7" ht="12.75" customHeight="1">
      <c r="A115" s="51">
        <v>4</v>
      </c>
      <c r="B115" s="102" t="s">
        <v>74</v>
      </c>
      <c r="C115" s="130" t="s">
        <v>75</v>
      </c>
      <c r="D115" s="103">
        <v>35</v>
      </c>
      <c r="E115" s="18"/>
      <c r="F115" s="103">
        <v>88.48</v>
      </c>
      <c r="G115" s="62">
        <f t="shared" si="4"/>
        <v>3096.8</v>
      </c>
    </row>
    <row r="116" spans="1:7" ht="13.5" customHeight="1">
      <c r="A116" s="51">
        <v>5</v>
      </c>
      <c r="B116" s="102" t="s">
        <v>76</v>
      </c>
      <c r="C116" s="130" t="s">
        <v>56</v>
      </c>
      <c r="D116" s="103">
        <v>65</v>
      </c>
      <c r="E116" s="18"/>
      <c r="F116" s="103">
        <v>41.17</v>
      </c>
      <c r="G116" s="62">
        <f t="shared" si="4"/>
        <v>2676.05</v>
      </c>
    </row>
    <row r="117" spans="1:7" ht="12.75" customHeight="1">
      <c r="A117" s="51">
        <v>6</v>
      </c>
      <c r="B117" s="102" t="s">
        <v>77</v>
      </c>
      <c r="C117" s="130" t="s">
        <v>56</v>
      </c>
      <c r="D117" s="103">
        <v>20</v>
      </c>
      <c r="E117" s="18"/>
      <c r="F117" s="103">
        <v>237.09</v>
      </c>
      <c r="G117" s="62">
        <f t="shared" si="4"/>
        <v>4741.8</v>
      </c>
    </row>
    <row r="118" spans="1:7" ht="12">
      <c r="A118" s="51">
        <v>7</v>
      </c>
      <c r="B118" s="102" t="s">
        <v>78</v>
      </c>
      <c r="C118" s="130" t="s">
        <v>56</v>
      </c>
      <c r="D118" s="103">
        <v>2</v>
      </c>
      <c r="E118" s="18"/>
      <c r="F118" s="103">
        <v>169.65</v>
      </c>
      <c r="G118" s="62">
        <f t="shared" si="4"/>
        <v>339.3</v>
      </c>
    </row>
    <row r="119" spans="1:7" ht="13.5" customHeight="1">
      <c r="A119" s="51">
        <v>8</v>
      </c>
      <c r="B119" s="102" t="s">
        <v>79</v>
      </c>
      <c r="C119" s="130" t="s">
        <v>56</v>
      </c>
      <c r="D119" s="103">
        <v>25</v>
      </c>
      <c r="E119" s="18"/>
      <c r="F119" s="103">
        <v>47.87</v>
      </c>
      <c r="G119" s="62">
        <f t="shared" si="4"/>
        <v>1196.75</v>
      </c>
    </row>
    <row r="120" spans="1:7" ht="14.25" customHeight="1">
      <c r="A120" s="51">
        <v>9</v>
      </c>
      <c r="B120" s="102" t="s">
        <v>80</v>
      </c>
      <c r="C120" s="130" t="s">
        <v>56</v>
      </c>
      <c r="D120" s="103">
        <v>2</v>
      </c>
      <c r="E120" s="18"/>
      <c r="F120" s="103">
        <v>210.53</v>
      </c>
      <c r="G120" s="62">
        <f t="shared" si="4"/>
        <v>421.06</v>
      </c>
    </row>
    <row r="121" spans="1:7" ht="12">
      <c r="A121" s="51">
        <v>10</v>
      </c>
      <c r="B121" s="102" t="s">
        <v>82</v>
      </c>
      <c r="C121" s="130" t="s">
        <v>56</v>
      </c>
      <c r="D121" s="103">
        <v>0</v>
      </c>
      <c r="E121" s="18"/>
      <c r="F121" s="103">
        <v>53.72</v>
      </c>
      <c r="G121" s="62">
        <f t="shared" si="4"/>
        <v>0</v>
      </c>
    </row>
    <row r="122" spans="1:7" ht="12">
      <c r="A122" s="51">
        <v>11</v>
      </c>
      <c r="B122" s="102" t="s">
        <v>83</v>
      </c>
      <c r="C122" s="130" t="s">
        <v>67</v>
      </c>
      <c r="D122" s="103">
        <v>21</v>
      </c>
      <c r="E122" s="18"/>
      <c r="F122" s="103">
        <v>46</v>
      </c>
      <c r="G122" s="62">
        <f t="shared" si="4"/>
        <v>966</v>
      </c>
    </row>
    <row r="123" spans="1:7" ht="12">
      <c r="A123" s="51"/>
      <c r="B123" s="126" t="s">
        <v>205</v>
      </c>
      <c r="C123" s="22"/>
      <c r="D123" s="22"/>
      <c r="E123" s="22"/>
      <c r="F123" s="104"/>
      <c r="G123" s="58">
        <f>SUM(G112:G122)</f>
        <v>41774.28549</v>
      </c>
    </row>
    <row r="124" spans="1:7" ht="15" customHeight="1">
      <c r="A124" s="51"/>
      <c r="B124" s="127" t="s">
        <v>204</v>
      </c>
      <c r="C124" s="22"/>
      <c r="D124" s="22"/>
      <c r="E124" s="22"/>
      <c r="F124" s="104"/>
      <c r="G124" s="58">
        <f>G123*1.15</f>
        <v>48040.4283135</v>
      </c>
    </row>
    <row r="125" spans="1:7" ht="15.75" customHeight="1">
      <c r="A125" s="51"/>
      <c r="B125" s="127" t="s">
        <v>201</v>
      </c>
      <c r="C125" s="22"/>
      <c r="D125" s="22"/>
      <c r="E125" s="22"/>
      <c r="F125" s="104"/>
      <c r="G125" s="58">
        <f>G124*1.18</f>
        <v>56687.70540993</v>
      </c>
    </row>
    <row r="126" spans="1:7" ht="12">
      <c r="A126" s="51"/>
      <c r="B126" s="126" t="s">
        <v>202</v>
      </c>
      <c r="C126" s="12" t="s">
        <v>11</v>
      </c>
      <c r="D126" s="22"/>
      <c r="E126" s="22"/>
      <c r="F126" s="104"/>
      <c r="G126" s="58">
        <f>G125/C5/12</f>
        <v>0.567962999354065</v>
      </c>
    </row>
    <row r="127" spans="1:7" ht="24">
      <c r="A127" s="21" t="s">
        <v>167</v>
      </c>
      <c r="B127" s="55" t="s">
        <v>168</v>
      </c>
      <c r="C127" s="46"/>
      <c r="D127" s="47"/>
      <c r="E127" s="22"/>
      <c r="F127" s="104"/>
      <c r="G127" s="58"/>
    </row>
    <row r="128" spans="1:7" ht="24">
      <c r="A128" s="4">
        <v>1</v>
      </c>
      <c r="B128" s="86" t="s">
        <v>169</v>
      </c>
      <c r="C128" s="52" t="s">
        <v>170</v>
      </c>
      <c r="D128" s="107">
        <v>1</v>
      </c>
      <c r="E128" s="107">
        <v>12</v>
      </c>
      <c r="F128" s="107">
        <v>155.38</v>
      </c>
      <c r="G128" s="62">
        <f>D128*F128*E128</f>
        <v>1864.56</v>
      </c>
    </row>
    <row r="129" spans="1:7" ht="12">
      <c r="A129" s="4">
        <v>2</v>
      </c>
      <c r="B129" s="51" t="s">
        <v>171</v>
      </c>
      <c r="C129" s="52" t="s">
        <v>170</v>
      </c>
      <c r="D129" s="107">
        <v>1</v>
      </c>
      <c r="E129" s="107">
        <v>12</v>
      </c>
      <c r="F129" s="107">
        <v>77.69</v>
      </c>
      <c r="G129" s="62">
        <f>D129*F129*E129</f>
        <v>932.28</v>
      </c>
    </row>
    <row r="130" spans="1:7" ht="12">
      <c r="A130" s="4">
        <v>3</v>
      </c>
      <c r="B130" s="51" t="s">
        <v>172</v>
      </c>
      <c r="C130" s="52" t="s">
        <v>170</v>
      </c>
      <c r="D130" s="107">
        <v>1</v>
      </c>
      <c r="E130" s="107">
        <v>3</v>
      </c>
      <c r="F130" s="107">
        <v>155.38</v>
      </c>
      <c r="G130" s="62">
        <f>D130*F130*E130</f>
        <v>466.14</v>
      </c>
    </row>
    <row r="131" spans="1:7" ht="12">
      <c r="A131" s="4"/>
      <c r="B131" s="126" t="s">
        <v>205</v>
      </c>
      <c r="C131" s="12"/>
      <c r="D131" s="22"/>
      <c r="E131" s="22"/>
      <c r="F131" s="104"/>
      <c r="G131" s="58">
        <f>G128+G129+G130</f>
        <v>3262.98</v>
      </c>
    </row>
    <row r="132" spans="1:7" ht="12">
      <c r="A132" s="4"/>
      <c r="B132" s="127" t="s">
        <v>204</v>
      </c>
      <c r="C132" s="12"/>
      <c r="D132" s="22"/>
      <c r="E132" s="22"/>
      <c r="F132" s="104"/>
      <c r="G132" s="58">
        <f>G131*1.15</f>
        <v>3752.4269999999997</v>
      </c>
    </row>
    <row r="133" spans="1:7" ht="12">
      <c r="A133" s="4"/>
      <c r="B133" s="127" t="s">
        <v>201</v>
      </c>
      <c r="C133" s="12"/>
      <c r="D133" s="22"/>
      <c r="E133" s="22"/>
      <c r="F133" s="104"/>
      <c r="G133" s="58">
        <f>G132*1.18</f>
        <v>4427.8638599999995</v>
      </c>
    </row>
    <row r="134" spans="1:7" ht="12">
      <c r="A134" s="51"/>
      <c r="B134" s="126" t="s">
        <v>202</v>
      </c>
      <c r="C134" s="12" t="s">
        <v>173</v>
      </c>
      <c r="D134" s="22"/>
      <c r="E134" s="22"/>
      <c r="F134" s="104"/>
      <c r="G134" s="58">
        <f>G133/C5/12</f>
        <v>0.04436346153846154</v>
      </c>
    </row>
    <row r="135" spans="1:7" ht="12">
      <c r="A135" s="21" t="s">
        <v>174</v>
      </c>
      <c r="B135" s="108" t="s">
        <v>84</v>
      </c>
      <c r="C135" s="60"/>
      <c r="D135" s="47" t="s">
        <v>149</v>
      </c>
      <c r="E135" s="60"/>
      <c r="F135" s="60"/>
      <c r="G135" s="60"/>
    </row>
    <row r="136" spans="1:7" ht="24">
      <c r="A136" s="10">
        <v>1</v>
      </c>
      <c r="B136" s="11" t="s">
        <v>175</v>
      </c>
      <c r="C136" s="131" t="s">
        <v>81</v>
      </c>
      <c r="D136" s="110">
        <v>4</v>
      </c>
      <c r="E136" s="111"/>
      <c r="F136" s="109">
        <v>76.72</v>
      </c>
      <c r="G136" s="23">
        <f>D136*F136</f>
        <v>306.88</v>
      </c>
    </row>
    <row r="137" spans="1:7" ht="12">
      <c r="A137" s="10">
        <v>2</v>
      </c>
      <c r="B137" s="9" t="s">
        <v>85</v>
      </c>
      <c r="C137" s="131" t="s">
        <v>86</v>
      </c>
      <c r="D137" s="110">
        <v>20</v>
      </c>
      <c r="E137" s="111"/>
      <c r="F137" s="109">
        <v>26.86</v>
      </c>
      <c r="G137" s="23">
        <f aca="true" t="shared" si="5" ref="G137:G157">D137*F137</f>
        <v>537.2</v>
      </c>
    </row>
    <row r="138" spans="1:7" ht="12" customHeight="1">
      <c r="A138" s="10">
        <v>3</v>
      </c>
      <c r="B138" s="9" t="s">
        <v>87</v>
      </c>
      <c r="C138" s="131" t="s">
        <v>105</v>
      </c>
      <c r="D138" s="110">
        <v>20</v>
      </c>
      <c r="E138" s="111"/>
      <c r="F138" s="109">
        <v>26.86</v>
      </c>
      <c r="G138" s="23">
        <f t="shared" si="5"/>
        <v>537.2</v>
      </c>
    </row>
    <row r="139" spans="1:7" ht="12.75" customHeight="1">
      <c r="A139" s="10">
        <v>4</v>
      </c>
      <c r="B139" s="9" t="s">
        <v>176</v>
      </c>
      <c r="C139" s="131" t="s">
        <v>88</v>
      </c>
      <c r="D139" s="110">
        <v>10</v>
      </c>
      <c r="E139" s="111"/>
      <c r="F139" s="109">
        <v>170.07</v>
      </c>
      <c r="G139" s="23">
        <f t="shared" si="5"/>
        <v>1700.6999999999998</v>
      </c>
    </row>
    <row r="140" spans="1:7" ht="22.5" customHeight="1">
      <c r="A140" s="10">
        <v>5</v>
      </c>
      <c r="B140" s="9" t="s">
        <v>177</v>
      </c>
      <c r="C140" s="131" t="s">
        <v>56</v>
      </c>
      <c r="D140" s="110">
        <v>3</v>
      </c>
      <c r="E140" s="111"/>
      <c r="F140" s="109">
        <v>187.76</v>
      </c>
      <c r="G140" s="23">
        <f t="shared" si="5"/>
        <v>563.28</v>
      </c>
    </row>
    <row r="141" spans="1:7" ht="13.5" customHeight="1">
      <c r="A141" s="10">
        <v>6</v>
      </c>
      <c r="B141" s="9" t="s">
        <v>89</v>
      </c>
      <c r="C141" s="131" t="s">
        <v>56</v>
      </c>
      <c r="D141" s="110">
        <v>10</v>
      </c>
      <c r="E141" s="111"/>
      <c r="F141" s="109">
        <v>79</v>
      </c>
      <c r="G141" s="23">
        <f t="shared" si="5"/>
        <v>790</v>
      </c>
    </row>
    <row r="142" spans="1:7" ht="24">
      <c r="A142" s="10">
        <v>7</v>
      </c>
      <c r="B142" s="9" t="s">
        <v>178</v>
      </c>
      <c r="C142" s="131" t="s">
        <v>90</v>
      </c>
      <c r="D142" s="110">
        <v>488</v>
      </c>
      <c r="E142" s="111"/>
      <c r="F142" s="109">
        <v>1.9</v>
      </c>
      <c r="G142" s="23">
        <f t="shared" si="5"/>
        <v>927.1999999999999</v>
      </c>
    </row>
    <row r="143" spans="1:7" ht="24">
      <c r="A143" s="10">
        <v>8</v>
      </c>
      <c r="B143" s="11" t="s">
        <v>179</v>
      </c>
      <c r="C143" s="132" t="s">
        <v>56</v>
      </c>
      <c r="D143" s="110">
        <v>3</v>
      </c>
      <c r="E143" s="111"/>
      <c r="F143" s="112">
        <v>56.18</v>
      </c>
      <c r="G143" s="23">
        <f t="shared" si="5"/>
        <v>168.54</v>
      </c>
    </row>
    <row r="144" spans="1:7" ht="12">
      <c r="A144" s="10">
        <v>9</v>
      </c>
      <c r="B144" s="11" t="s">
        <v>180</v>
      </c>
      <c r="C144" s="132" t="s">
        <v>48</v>
      </c>
      <c r="D144" s="110">
        <v>4</v>
      </c>
      <c r="E144" s="111"/>
      <c r="F144" s="112">
        <v>196.93</v>
      </c>
      <c r="G144" s="23">
        <f t="shared" si="5"/>
        <v>787.72</v>
      </c>
    </row>
    <row r="145" spans="1:7" ht="12">
      <c r="A145" s="113">
        <v>10</v>
      </c>
      <c r="B145" s="11" t="s">
        <v>91</v>
      </c>
      <c r="C145" s="132" t="s">
        <v>90</v>
      </c>
      <c r="D145" s="110">
        <v>352</v>
      </c>
      <c r="E145" s="111"/>
      <c r="F145" s="112">
        <v>12.64</v>
      </c>
      <c r="G145" s="23">
        <f t="shared" si="5"/>
        <v>4449.280000000001</v>
      </c>
    </row>
    <row r="146" spans="1:7" ht="12">
      <c r="A146" s="113">
        <v>11</v>
      </c>
      <c r="B146" s="11" t="s">
        <v>181</v>
      </c>
      <c r="C146" s="132" t="s">
        <v>56</v>
      </c>
      <c r="D146" s="110">
        <v>5</v>
      </c>
      <c r="E146" s="111"/>
      <c r="F146" s="112">
        <v>150.54</v>
      </c>
      <c r="G146" s="23">
        <f t="shared" si="5"/>
        <v>752.6999999999999</v>
      </c>
    </row>
    <row r="147" spans="1:7" ht="12">
      <c r="A147" s="113">
        <v>12</v>
      </c>
      <c r="B147" s="11" t="s">
        <v>182</v>
      </c>
      <c r="C147" s="132" t="s">
        <v>56</v>
      </c>
      <c r="D147" s="110">
        <v>0</v>
      </c>
      <c r="E147" s="111"/>
      <c r="F147" s="112">
        <v>91.06</v>
      </c>
      <c r="G147" s="23">
        <f t="shared" si="5"/>
        <v>0</v>
      </c>
    </row>
    <row r="148" spans="1:7" ht="12">
      <c r="A148" s="113">
        <v>13</v>
      </c>
      <c r="B148" s="11" t="s">
        <v>183</v>
      </c>
      <c r="C148" s="132" t="s">
        <v>56</v>
      </c>
      <c r="D148" s="110">
        <v>0</v>
      </c>
      <c r="E148" s="111"/>
      <c r="F148" s="112">
        <v>75.06</v>
      </c>
      <c r="G148" s="23">
        <f t="shared" si="5"/>
        <v>0</v>
      </c>
    </row>
    <row r="149" spans="1:7" ht="12">
      <c r="A149" s="113">
        <v>14</v>
      </c>
      <c r="B149" s="11" t="s">
        <v>184</v>
      </c>
      <c r="C149" s="132" t="s">
        <v>56</v>
      </c>
      <c r="D149" s="110">
        <v>1</v>
      </c>
      <c r="E149" s="111"/>
      <c r="F149" s="112">
        <v>350.26</v>
      </c>
      <c r="G149" s="23">
        <f t="shared" si="5"/>
        <v>350.26</v>
      </c>
    </row>
    <row r="150" spans="1:7" ht="12">
      <c r="A150" s="113">
        <v>15</v>
      </c>
      <c r="B150" s="11" t="s">
        <v>185</v>
      </c>
      <c r="C150" s="132" t="s">
        <v>90</v>
      </c>
      <c r="D150" s="110">
        <v>2</v>
      </c>
      <c r="E150" s="111"/>
      <c r="F150" s="112">
        <v>160.04</v>
      </c>
      <c r="G150" s="23">
        <f t="shared" si="5"/>
        <v>320.08</v>
      </c>
    </row>
    <row r="151" spans="1:7" ht="12">
      <c r="A151" s="113">
        <v>16</v>
      </c>
      <c r="B151" s="11" t="s">
        <v>186</v>
      </c>
      <c r="C151" s="132" t="s">
        <v>92</v>
      </c>
      <c r="D151" s="110">
        <v>0</v>
      </c>
      <c r="E151" s="111"/>
      <c r="F151" s="112">
        <v>120.82</v>
      </c>
      <c r="G151" s="23">
        <f t="shared" si="5"/>
        <v>0</v>
      </c>
    </row>
    <row r="152" spans="1:7" ht="12">
      <c r="A152" s="113">
        <v>17</v>
      </c>
      <c r="B152" s="11" t="s">
        <v>93</v>
      </c>
      <c r="C152" s="132" t="s">
        <v>94</v>
      </c>
      <c r="D152" s="110">
        <v>8</v>
      </c>
      <c r="E152" s="111"/>
      <c r="F152" s="112">
        <v>59.91</v>
      </c>
      <c r="G152" s="23">
        <f t="shared" si="5"/>
        <v>479.28</v>
      </c>
    </row>
    <row r="153" spans="1:7" ht="12">
      <c r="A153" s="113">
        <v>18</v>
      </c>
      <c r="B153" s="11" t="s">
        <v>95</v>
      </c>
      <c r="C153" s="132" t="s">
        <v>33</v>
      </c>
      <c r="D153" s="110">
        <v>3.1</v>
      </c>
      <c r="E153" s="111"/>
      <c r="F153" s="112">
        <v>632.01</v>
      </c>
      <c r="G153" s="23">
        <f t="shared" si="5"/>
        <v>1959.231</v>
      </c>
    </row>
    <row r="154" spans="1:7" ht="24">
      <c r="A154" s="113">
        <v>19</v>
      </c>
      <c r="B154" s="11" t="s">
        <v>187</v>
      </c>
      <c r="C154" s="132" t="s">
        <v>56</v>
      </c>
      <c r="D154" s="110">
        <v>24</v>
      </c>
      <c r="E154" s="111"/>
      <c r="F154" s="112">
        <v>31.6</v>
      </c>
      <c r="G154" s="23">
        <f t="shared" si="5"/>
        <v>758.4000000000001</v>
      </c>
    </row>
    <row r="155" spans="1:7" ht="12">
      <c r="A155" s="113">
        <v>20</v>
      </c>
      <c r="B155" s="11" t="s">
        <v>96</v>
      </c>
      <c r="C155" s="132" t="s">
        <v>56</v>
      </c>
      <c r="D155" s="114">
        <v>3</v>
      </c>
      <c r="E155" s="111"/>
      <c r="F155" s="115">
        <v>221.81</v>
      </c>
      <c r="G155" s="23">
        <f t="shared" si="5"/>
        <v>665.4300000000001</v>
      </c>
    </row>
    <row r="156" spans="1:7" ht="12">
      <c r="A156" s="10">
        <v>21</v>
      </c>
      <c r="B156" s="54" t="s">
        <v>97</v>
      </c>
      <c r="C156" s="132" t="s">
        <v>188</v>
      </c>
      <c r="D156" s="114">
        <v>8</v>
      </c>
      <c r="E156" s="111"/>
      <c r="F156" s="114">
        <v>158</v>
      </c>
      <c r="G156" s="23">
        <f t="shared" si="5"/>
        <v>1264</v>
      </c>
    </row>
    <row r="157" spans="1:7" ht="12">
      <c r="A157" s="10">
        <v>22</v>
      </c>
      <c r="B157" s="54" t="s">
        <v>98</v>
      </c>
      <c r="C157" s="132" t="s">
        <v>56</v>
      </c>
      <c r="D157" s="116">
        <v>0</v>
      </c>
      <c r="E157" s="111"/>
      <c r="F157" s="115">
        <v>52.14</v>
      </c>
      <c r="G157" s="23">
        <f t="shared" si="5"/>
        <v>0</v>
      </c>
    </row>
    <row r="158" spans="1:7" ht="12">
      <c r="A158" s="10"/>
      <c r="B158" s="126" t="s">
        <v>205</v>
      </c>
      <c r="C158" s="49"/>
      <c r="D158" s="24"/>
      <c r="E158" s="24"/>
      <c r="F158" s="25"/>
      <c r="G158" s="25">
        <f>SUM(G136:G157)</f>
        <v>17317.381</v>
      </c>
    </row>
    <row r="159" spans="1:7" ht="12">
      <c r="A159" s="10"/>
      <c r="B159" s="127" t="s">
        <v>204</v>
      </c>
      <c r="C159" s="49"/>
      <c r="D159" s="24"/>
      <c r="E159" s="24"/>
      <c r="F159" s="25"/>
      <c r="G159" s="26">
        <f>(G158*15%)+G158</f>
        <v>19914.98815</v>
      </c>
    </row>
    <row r="160" spans="1:7" ht="12">
      <c r="A160" s="10"/>
      <c r="B160" s="127" t="s">
        <v>201</v>
      </c>
      <c r="C160" s="49"/>
      <c r="D160" s="24"/>
      <c r="E160" s="24"/>
      <c r="F160" s="25"/>
      <c r="G160" s="26">
        <f>G159*1.18</f>
        <v>23499.686017</v>
      </c>
    </row>
    <row r="161" spans="1:7" ht="12">
      <c r="A161" s="10"/>
      <c r="B161" s="127" t="s">
        <v>202</v>
      </c>
      <c r="C161" s="52" t="s">
        <v>11</v>
      </c>
      <c r="D161" s="24"/>
      <c r="E161" s="24"/>
      <c r="F161" s="25"/>
      <c r="G161" s="26">
        <f>G160/C5/12</f>
        <v>0.23544703490073018</v>
      </c>
    </row>
    <row r="162" spans="1:7" ht="24">
      <c r="A162" s="121" t="s">
        <v>189</v>
      </c>
      <c r="B162" s="94" t="s">
        <v>99</v>
      </c>
      <c r="C162" s="12"/>
      <c r="D162" s="122"/>
      <c r="E162" s="24"/>
      <c r="F162" s="25"/>
      <c r="G162" s="26"/>
    </row>
    <row r="163" spans="1:7" ht="12">
      <c r="A163" s="8">
        <v>1</v>
      </c>
      <c r="B163" s="9" t="s">
        <v>197</v>
      </c>
      <c r="C163" s="12" t="s">
        <v>200</v>
      </c>
      <c r="D163" s="68">
        <v>4</v>
      </c>
      <c r="E163" s="114">
        <v>12</v>
      </c>
      <c r="F163" s="114">
        <v>1984.26</v>
      </c>
      <c r="G163" s="23">
        <f>D163*E163*F163</f>
        <v>95244.48</v>
      </c>
    </row>
    <row r="164" spans="1:7" ht="12">
      <c r="A164" s="8">
        <v>2</v>
      </c>
      <c r="B164" s="9" t="s">
        <v>198</v>
      </c>
      <c r="C164" s="12" t="s">
        <v>200</v>
      </c>
      <c r="D164" s="68">
        <v>4</v>
      </c>
      <c r="E164" s="114">
        <v>12</v>
      </c>
      <c r="F164" s="114">
        <v>406.71</v>
      </c>
      <c r="G164" s="23">
        <f>D164*E164*F164</f>
        <v>19522.079999999998</v>
      </c>
    </row>
    <row r="165" spans="1:7" ht="12">
      <c r="A165" s="8">
        <v>3</v>
      </c>
      <c r="B165" s="9" t="s">
        <v>199</v>
      </c>
      <c r="C165" s="12" t="s">
        <v>200</v>
      </c>
      <c r="D165" s="68">
        <v>4</v>
      </c>
      <c r="E165" s="114">
        <v>1</v>
      </c>
      <c r="F165" s="114">
        <v>3534</v>
      </c>
      <c r="G165" s="23">
        <f>D165*E165*F165</f>
        <v>14136</v>
      </c>
    </row>
    <row r="166" spans="1:7" ht="12">
      <c r="A166" s="8"/>
      <c r="B166" s="128" t="s">
        <v>205</v>
      </c>
      <c r="C166" s="12"/>
      <c r="D166" s="122"/>
      <c r="E166" s="24"/>
      <c r="F166" s="25"/>
      <c r="G166" s="26">
        <f>G163+G164+G165</f>
        <v>128902.56</v>
      </c>
    </row>
    <row r="167" spans="1:7" ht="12">
      <c r="A167" s="8"/>
      <c r="B167" s="128" t="s">
        <v>201</v>
      </c>
      <c r="C167" s="12"/>
      <c r="D167" s="122"/>
      <c r="E167" s="24"/>
      <c r="F167" s="25"/>
      <c r="G167" s="26">
        <f>G166*1.18</f>
        <v>152105.0208</v>
      </c>
    </row>
    <row r="168" spans="1:7" ht="12">
      <c r="A168" s="10"/>
      <c r="B168" s="127" t="s">
        <v>202</v>
      </c>
      <c r="C168" s="52" t="s">
        <v>219</v>
      </c>
      <c r="D168" s="24"/>
      <c r="E168" s="24"/>
      <c r="F168" s="25"/>
      <c r="G168" s="26">
        <f>G167/C5/12</f>
        <v>1.523964027220045</v>
      </c>
    </row>
    <row r="169" spans="1:7" ht="24">
      <c r="A169" s="121" t="s">
        <v>196</v>
      </c>
      <c r="B169" s="94" t="s">
        <v>209</v>
      </c>
      <c r="C169" s="12" t="s">
        <v>200</v>
      </c>
      <c r="D169" s="68">
        <v>4</v>
      </c>
      <c r="E169" s="136">
        <v>1</v>
      </c>
      <c r="F169" s="114">
        <v>3141.88</v>
      </c>
      <c r="G169" s="23">
        <f>D169*E169*F169</f>
        <v>12567.52</v>
      </c>
    </row>
    <row r="170" spans="1:7" ht="12">
      <c r="A170" s="10"/>
      <c r="B170" s="128" t="s">
        <v>201</v>
      </c>
      <c r="C170" s="12"/>
      <c r="D170" s="24"/>
      <c r="E170" s="24"/>
      <c r="F170" s="25"/>
      <c r="G170" s="26">
        <f>G169*1.18</f>
        <v>14829.6736</v>
      </c>
    </row>
    <row r="171" spans="1:7" ht="12">
      <c r="A171" s="10"/>
      <c r="B171" s="127" t="s">
        <v>202</v>
      </c>
      <c r="C171" s="70" t="s">
        <v>11</v>
      </c>
      <c r="D171" s="24"/>
      <c r="E171" s="24"/>
      <c r="F171" s="25"/>
      <c r="G171" s="26">
        <f>G170/C5/12</f>
        <v>0.14858082253268248</v>
      </c>
    </row>
    <row r="172" spans="1:7" ht="12">
      <c r="A172" s="21" t="s">
        <v>228</v>
      </c>
      <c r="B172" s="13" t="s">
        <v>100</v>
      </c>
      <c r="C172" s="12" t="s">
        <v>219</v>
      </c>
      <c r="D172" s="68">
        <f>C5</f>
        <v>8317.4</v>
      </c>
      <c r="E172" s="6"/>
      <c r="F172" s="74">
        <v>1.94</v>
      </c>
      <c r="G172" s="5">
        <f>D172*F172*12</f>
        <v>193629.072</v>
      </c>
    </row>
    <row r="173" spans="1:7" ht="12">
      <c r="A173" s="21"/>
      <c r="B173" s="13"/>
      <c r="C173" s="12"/>
      <c r="D173" s="6"/>
      <c r="E173" s="6"/>
      <c r="F173" s="38"/>
      <c r="G173" s="5"/>
    </row>
    <row r="174" spans="1:7" ht="12">
      <c r="A174" s="21" t="s">
        <v>24</v>
      </c>
      <c r="B174" s="56" t="s">
        <v>102</v>
      </c>
      <c r="C174" s="12" t="s">
        <v>219</v>
      </c>
      <c r="D174" s="68">
        <f>C5</f>
        <v>8317.4</v>
      </c>
      <c r="E174" s="6"/>
      <c r="F174" s="74">
        <v>2.54</v>
      </c>
      <c r="G174" s="5">
        <f>D174*F174*12</f>
        <v>253514.352</v>
      </c>
    </row>
    <row r="175" spans="1:7" ht="12">
      <c r="A175" s="21"/>
      <c r="B175" s="56"/>
      <c r="C175" s="12"/>
      <c r="D175" s="122"/>
      <c r="E175" s="6"/>
      <c r="F175" s="38"/>
      <c r="G175" s="5"/>
    </row>
    <row r="176" spans="1:7" ht="24">
      <c r="A176" s="43" t="s">
        <v>26</v>
      </c>
      <c r="B176" s="44" t="s">
        <v>23</v>
      </c>
      <c r="C176" s="12" t="s">
        <v>219</v>
      </c>
      <c r="D176" s="68">
        <f>C5</f>
        <v>8317.4</v>
      </c>
      <c r="E176" s="6"/>
      <c r="F176" s="84">
        <v>1.43</v>
      </c>
      <c r="G176" s="66">
        <f>F176*D176*12</f>
        <v>142726.584</v>
      </c>
    </row>
    <row r="177" spans="1:7" ht="12">
      <c r="A177" s="43"/>
      <c r="B177" s="44"/>
      <c r="C177" s="12"/>
      <c r="D177" s="6"/>
      <c r="E177" s="6"/>
      <c r="F177" s="46"/>
      <c r="G177" s="66"/>
    </row>
    <row r="178" spans="1:7" ht="12">
      <c r="A178" s="43" t="s">
        <v>39</v>
      </c>
      <c r="B178" s="44" t="s">
        <v>25</v>
      </c>
      <c r="C178" s="12" t="s">
        <v>219</v>
      </c>
      <c r="D178" s="68">
        <f>C5</f>
        <v>8317.4</v>
      </c>
      <c r="E178" s="6"/>
      <c r="F178" s="84">
        <v>0.95</v>
      </c>
      <c r="G178" s="66">
        <f>F178*D178*12</f>
        <v>94818.35999999999</v>
      </c>
    </row>
    <row r="179" spans="1:7" ht="12">
      <c r="A179" s="51"/>
      <c r="B179" s="45" t="s">
        <v>103</v>
      </c>
      <c r="C179" s="12" t="s">
        <v>104</v>
      </c>
      <c r="D179" s="6"/>
      <c r="E179" s="6"/>
      <c r="F179" s="12"/>
      <c r="G179" s="117">
        <f>G23+G31+G33+G35+G36+G62+G64+G85+G109+G125+G133+G160+G167+G172+G174+G176+G178+G170</f>
        <v>1687791.3025313697</v>
      </c>
    </row>
    <row r="180" spans="1:7" ht="12">
      <c r="A180" s="14"/>
      <c r="B180" s="60" t="s">
        <v>229</v>
      </c>
      <c r="C180" s="12" t="s">
        <v>101</v>
      </c>
      <c r="D180" s="52"/>
      <c r="E180" s="52"/>
      <c r="F180" s="12"/>
      <c r="G180" s="118">
        <f>G179/C5/12</f>
        <v>16.91024541454631</v>
      </c>
    </row>
    <row r="181" spans="1:7" ht="12">
      <c r="A181" s="14"/>
      <c r="B181" s="60" t="s">
        <v>234</v>
      </c>
      <c r="C181" s="12" t="s">
        <v>101</v>
      </c>
      <c r="D181" s="52"/>
      <c r="E181" s="52"/>
      <c r="F181" s="12"/>
      <c r="G181" s="118">
        <f>G24+G32+F35+F36+G63+G65+G86+G110+G126+G134+G161+G168+F172+F174+F176+F178+G171+0.01</f>
        <v>14.75887767943678</v>
      </c>
    </row>
    <row r="182" spans="1:7" ht="12">
      <c r="A182" s="14"/>
      <c r="B182" s="60" t="s">
        <v>235</v>
      </c>
      <c r="C182" s="12" t="s">
        <v>101</v>
      </c>
      <c r="D182" s="52"/>
      <c r="E182" s="52"/>
      <c r="F182" s="12"/>
      <c r="G182" s="118">
        <f>G24+G32+G34+F35+F36+G63+G65+G86+G110+G126+G134+G161+G168+F172+F174+F176+F178+G171+0.01</f>
        <v>17.537779053149034</v>
      </c>
    </row>
    <row r="183" spans="1:7" ht="12">
      <c r="A183" s="14"/>
      <c r="B183" s="51" t="s">
        <v>231</v>
      </c>
      <c r="C183" s="12"/>
      <c r="D183" s="52"/>
      <c r="E183" s="52"/>
      <c r="F183" s="12"/>
      <c r="G183" s="118"/>
    </row>
    <row r="184" spans="1:7" ht="12">
      <c r="A184" s="14"/>
      <c r="B184" s="45" t="s">
        <v>230</v>
      </c>
      <c r="C184" s="12"/>
      <c r="D184" s="52"/>
      <c r="E184" s="52"/>
      <c r="F184" s="12"/>
      <c r="G184" s="118"/>
    </row>
    <row r="185" spans="1:7" ht="12">
      <c r="A185" s="14"/>
      <c r="B185" s="51" t="s">
        <v>233</v>
      </c>
      <c r="C185" s="12" t="s">
        <v>101</v>
      </c>
      <c r="D185" s="52"/>
      <c r="E185" s="52"/>
      <c r="F185" s="12"/>
      <c r="G185" s="118">
        <v>14.12</v>
      </c>
    </row>
    <row r="186" spans="1:7" ht="12">
      <c r="A186" s="14"/>
      <c r="B186" s="51" t="s">
        <v>236</v>
      </c>
      <c r="C186" s="12" t="s">
        <v>101</v>
      </c>
      <c r="D186" s="52"/>
      <c r="E186" s="52"/>
      <c r="F186" s="12"/>
      <c r="G186" s="118">
        <v>16.73</v>
      </c>
    </row>
    <row r="187" spans="1:7" ht="12">
      <c r="A187" s="14"/>
      <c r="B187" s="45" t="s">
        <v>232</v>
      </c>
      <c r="C187" s="12"/>
      <c r="D187" s="52"/>
      <c r="E187" s="52"/>
      <c r="F187" s="12"/>
      <c r="G187" s="118"/>
    </row>
    <row r="188" spans="1:7" ht="12">
      <c r="A188" s="51"/>
      <c r="B188" s="51" t="s">
        <v>233</v>
      </c>
      <c r="C188" s="12" t="s">
        <v>101</v>
      </c>
      <c r="D188" s="52"/>
      <c r="E188" s="52"/>
      <c r="F188" s="12"/>
      <c r="G188" s="118">
        <v>15.4</v>
      </c>
    </row>
    <row r="189" spans="1:7" ht="12">
      <c r="A189" s="51"/>
      <c r="B189" s="51" t="s">
        <v>236</v>
      </c>
      <c r="C189" s="12" t="s">
        <v>101</v>
      </c>
      <c r="D189" s="52"/>
      <c r="E189" s="52"/>
      <c r="F189" s="12"/>
      <c r="G189" s="168">
        <v>18.35</v>
      </c>
    </row>
    <row r="190" spans="1:7" ht="12">
      <c r="A190" s="29"/>
      <c r="B190" s="31"/>
      <c r="C190" s="33"/>
      <c r="E190" s="28"/>
      <c r="F190" s="1"/>
      <c r="G190" s="61"/>
    </row>
    <row r="191" spans="1:7" ht="12">
      <c r="A191" s="29"/>
      <c r="B191" s="31"/>
      <c r="C191" s="33"/>
      <c r="E191" s="28"/>
      <c r="F191" s="1"/>
      <c r="G191" s="6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 s="29" t="s">
        <v>206</v>
      </c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</sheetData>
  <sheetProtection selectLockedCells="1" selectUnlockedCells="1"/>
  <mergeCells count="3">
    <mergeCell ref="A2:G2"/>
    <mergeCell ref="A3:G3"/>
    <mergeCell ref="B9:F9"/>
  </mergeCells>
  <printOptions/>
  <pageMargins left="0.5513888888888889" right="0.5513888888888889" top="0.3541666666666667" bottom="0.7875" header="0.5118055555555555" footer="0.5118055555555555"/>
  <pageSetup firstPageNumber="1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194"/>
  <sheetViews>
    <sheetView zoomScalePageLayoutView="0" workbookViewId="0" topLeftCell="A173">
      <selection activeCell="B191" sqref="B191"/>
    </sheetView>
  </sheetViews>
  <sheetFormatPr defaultColWidth="9.140625" defaultRowHeight="12.75"/>
  <cols>
    <col min="1" max="1" width="4.57421875" style="19" customWidth="1"/>
    <col min="2" max="2" width="34.57421875" style="29" customWidth="1"/>
    <col min="3" max="3" width="8.8515625" style="1" customWidth="1"/>
    <col min="4" max="4" width="8.421875" style="28" customWidth="1"/>
    <col min="5" max="5" width="8.7109375" style="1" customWidth="1"/>
    <col min="6" max="6" width="10.140625" style="2" customWidth="1"/>
    <col min="7" max="7" width="12.00390625" style="29" customWidth="1"/>
    <col min="8" max="16384" width="9.140625" style="29" customWidth="1"/>
  </cols>
  <sheetData>
    <row r="1" spans="1:7" ht="12">
      <c r="A1" s="59"/>
      <c r="B1" s="59"/>
      <c r="E1" s="28"/>
      <c r="F1" s="1"/>
      <c r="G1" s="63" t="s">
        <v>0</v>
      </c>
    </row>
    <row r="2" spans="1:7" ht="12">
      <c r="A2" s="170" t="s">
        <v>107</v>
      </c>
      <c r="B2" s="171"/>
      <c r="C2" s="171"/>
      <c r="D2" s="171"/>
      <c r="E2" s="171"/>
      <c r="F2" s="171"/>
      <c r="G2" s="171"/>
    </row>
    <row r="3" spans="1:7" ht="12">
      <c r="A3" s="170" t="s">
        <v>108</v>
      </c>
      <c r="B3" s="171"/>
      <c r="C3" s="171"/>
      <c r="D3" s="171"/>
      <c r="E3" s="171"/>
      <c r="F3" s="171"/>
      <c r="G3" s="171"/>
    </row>
    <row r="4" spans="1:7" ht="12">
      <c r="A4" s="59"/>
      <c r="B4" s="30" t="s">
        <v>224</v>
      </c>
      <c r="E4" s="28"/>
      <c r="F4" s="1"/>
      <c r="G4" s="2"/>
    </row>
    <row r="5" spans="1:7" ht="12">
      <c r="A5" s="59"/>
      <c r="B5" s="31" t="s">
        <v>109</v>
      </c>
      <c r="C5" s="69">
        <v>16588.5</v>
      </c>
      <c r="D5" s="32"/>
      <c r="E5" s="32"/>
      <c r="F5" s="33"/>
      <c r="G5" s="2"/>
    </row>
    <row r="6" spans="1:7" ht="12">
      <c r="A6" s="59"/>
      <c r="B6" s="2"/>
      <c r="E6" s="28"/>
      <c r="F6" s="1"/>
      <c r="G6" s="2"/>
    </row>
    <row r="7" spans="1:7" ht="24">
      <c r="A7" s="10" t="s">
        <v>1</v>
      </c>
      <c r="B7" s="10" t="s">
        <v>2</v>
      </c>
      <c r="C7" s="10" t="s">
        <v>3</v>
      </c>
      <c r="D7" s="34" t="s">
        <v>4</v>
      </c>
      <c r="E7" s="64" t="s">
        <v>212</v>
      </c>
      <c r="F7" s="35" t="s">
        <v>5</v>
      </c>
      <c r="G7" s="3" t="s">
        <v>6</v>
      </c>
    </row>
    <row r="8" spans="1:7" ht="13.5" customHeight="1">
      <c r="A8" s="4">
        <v>1</v>
      </c>
      <c r="B8" s="4">
        <v>2</v>
      </c>
      <c r="C8" s="12">
        <v>3</v>
      </c>
      <c r="D8" s="36">
        <v>4</v>
      </c>
      <c r="E8" s="12">
        <v>5</v>
      </c>
      <c r="F8" s="4">
        <v>6</v>
      </c>
      <c r="G8" s="4">
        <v>7</v>
      </c>
    </row>
    <row r="9" spans="1:7" ht="12">
      <c r="A9" s="21" t="s">
        <v>7</v>
      </c>
      <c r="B9" s="172" t="s">
        <v>8</v>
      </c>
      <c r="C9" s="173"/>
      <c r="D9" s="173"/>
      <c r="E9" s="173"/>
      <c r="F9" s="173"/>
      <c r="G9" s="4"/>
    </row>
    <row r="10" spans="1:7" ht="12" customHeight="1">
      <c r="A10" s="65" t="s">
        <v>9</v>
      </c>
      <c r="B10" s="13" t="s">
        <v>10</v>
      </c>
      <c r="C10" s="12"/>
      <c r="D10" s="6"/>
      <c r="E10" s="6"/>
      <c r="F10" s="46"/>
      <c r="G10" s="66"/>
    </row>
    <row r="11" spans="1:7" ht="21.75" customHeight="1">
      <c r="A11" s="37">
        <v>1</v>
      </c>
      <c r="B11" s="67" t="s">
        <v>110</v>
      </c>
      <c r="C11" s="12" t="s">
        <v>111</v>
      </c>
      <c r="D11" s="68">
        <v>2464.4</v>
      </c>
      <c r="E11" s="68">
        <v>288</v>
      </c>
      <c r="F11" s="70">
        <v>0.29</v>
      </c>
      <c r="G11" s="6">
        <f>D11*E11*F11</f>
        <v>205826.688</v>
      </c>
    </row>
    <row r="12" spans="1:7" ht="13.5" customHeight="1">
      <c r="A12" s="37">
        <v>2</v>
      </c>
      <c r="B12" s="67" t="s">
        <v>112</v>
      </c>
      <c r="C12" s="12" t="s">
        <v>111</v>
      </c>
      <c r="D12" s="68">
        <v>2464.4</v>
      </c>
      <c r="E12" s="68">
        <v>24</v>
      </c>
      <c r="F12" s="70">
        <v>1.15</v>
      </c>
      <c r="G12" s="6">
        <f aca="true" t="shared" si="0" ref="G12:G21">D12*E12*F12</f>
        <v>68017.44</v>
      </c>
    </row>
    <row r="13" spans="1:7" ht="13.5" customHeight="1">
      <c r="A13" s="37">
        <v>3</v>
      </c>
      <c r="B13" s="67" t="s">
        <v>113</v>
      </c>
      <c r="C13" s="12" t="s">
        <v>111</v>
      </c>
      <c r="D13" s="68">
        <v>230</v>
      </c>
      <c r="E13" s="68">
        <v>2</v>
      </c>
      <c r="F13" s="70">
        <v>14.36</v>
      </c>
      <c r="G13" s="6">
        <f t="shared" si="0"/>
        <v>6605.599999999999</v>
      </c>
    </row>
    <row r="14" spans="1:7" ht="12">
      <c r="A14" s="37">
        <v>4</v>
      </c>
      <c r="B14" s="67" t="s">
        <v>214</v>
      </c>
      <c r="C14" s="12" t="s">
        <v>111</v>
      </c>
      <c r="D14" s="68">
        <v>246.4</v>
      </c>
      <c r="E14" s="68">
        <v>24</v>
      </c>
      <c r="F14" s="70">
        <v>0.93</v>
      </c>
      <c r="G14" s="6">
        <f t="shared" si="0"/>
        <v>5499.648000000001</v>
      </c>
    </row>
    <row r="15" spans="1:7" ht="12.75" customHeight="1">
      <c r="A15" s="37">
        <v>5</v>
      </c>
      <c r="B15" s="67" t="s">
        <v>115</v>
      </c>
      <c r="C15" s="12" t="s">
        <v>111</v>
      </c>
      <c r="D15" s="68">
        <v>79</v>
      </c>
      <c r="E15" s="68">
        <v>288</v>
      </c>
      <c r="F15" s="70">
        <v>0.29</v>
      </c>
      <c r="G15" s="6">
        <f t="shared" si="0"/>
        <v>6598.08</v>
      </c>
    </row>
    <row r="16" spans="1:7" ht="12">
      <c r="A16" s="37">
        <v>6</v>
      </c>
      <c r="B16" s="67" t="s">
        <v>116</v>
      </c>
      <c r="C16" s="12" t="s">
        <v>111</v>
      </c>
      <c r="D16" s="68">
        <v>79</v>
      </c>
      <c r="E16" s="68">
        <v>14</v>
      </c>
      <c r="F16" s="70">
        <v>1.15</v>
      </c>
      <c r="G16" s="6">
        <f t="shared" si="0"/>
        <v>1271.8999999999999</v>
      </c>
    </row>
    <row r="17" spans="1:7" ht="12.75" customHeight="1">
      <c r="A17" s="37">
        <v>7</v>
      </c>
      <c r="B17" s="67" t="s">
        <v>117</v>
      </c>
      <c r="C17" s="12" t="s">
        <v>111</v>
      </c>
      <c r="D17" s="68">
        <v>3491</v>
      </c>
      <c r="E17" s="68">
        <v>2</v>
      </c>
      <c r="F17" s="70">
        <v>1.6</v>
      </c>
      <c r="G17" s="6">
        <f t="shared" si="0"/>
        <v>11171.2</v>
      </c>
    </row>
    <row r="18" spans="1:7" ht="12">
      <c r="A18" s="37">
        <v>8</v>
      </c>
      <c r="B18" s="67" t="s">
        <v>118</v>
      </c>
      <c r="C18" s="12" t="s">
        <v>111</v>
      </c>
      <c r="D18" s="68">
        <v>54</v>
      </c>
      <c r="E18" s="68">
        <v>2</v>
      </c>
      <c r="F18" s="70">
        <v>2.27</v>
      </c>
      <c r="G18" s="6">
        <f t="shared" si="0"/>
        <v>245.16</v>
      </c>
    </row>
    <row r="19" spans="1:7" ht="13.5" customHeight="1">
      <c r="A19" s="37">
        <v>9</v>
      </c>
      <c r="B19" s="67" t="s">
        <v>119</v>
      </c>
      <c r="C19" s="12" t="s">
        <v>111</v>
      </c>
      <c r="D19" s="68">
        <v>280</v>
      </c>
      <c r="E19" s="68">
        <v>12</v>
      </c>
      <c r="F19" s="70">
        <v>1.86</v>
      </c>
      <c r="G19" s="6">
        <f t="shared" si="0"/>
        <v>6249.6</v>
      </c>
    </row>
    <row r="20" spans="1:7" ht="12">
      <c r="A20" s="37">
        <v>10</v>
      </c>
      <c r="B20" s="67" t="s">
        <v>120</v>
      </c>
      <c r="C20" s="12" t="s">
        <v>111</v>
      </c>
      <c r="D20" s="68">
        <v>186</v>
      </c>
      <c r="E20" s="68">
        <v>2</v>
      </c>
      <c r="F20" s="70">
        <v>2.77</v>
      </c>
      <c r="G20" s="6">
        <f t="shared" si="0"/>
        <v>1030.44</v>
      </c>
    </row>
    <row r="21" spans="1:7" ht="12" customHeight="1">
      <c r="A21" s="37">
        <v>11</v>
      </c>
      <c r="B21" s="67" t="s">
        <v>213</v>
      </c>
      <c r="C21" s="12" t="s">
        <v>111</v>
      </c>
      <c r="D21" s="68">
        <v>72</v>
      </c>
      <c r="E21" s="68">
        <v>12</v>
      </c>
      <c r="F21" s="70">
        <v>1.2</v>
      </c>
      <c r="G21" s="6">
        <f t="shared" si="0"/>
        <v>1036.8</v>
      </c>
    </row>
    <row r="22" spans="1:7" ht="12">
      <c r="A22" s="37"/>
      <c r="B22" s="126" t="s">
        <v>205</v>
      </c>
      <c r="C22" s="12"/>
      <c r="D22" s="6"/>
      <c r="E22" s="6"/>
      <c r="F22" s="46"/>
      <c r="G22" s="66">
        <f>SUM(G11:G21)</f>
        <v>313552.556</v>
      </c>
    </row>
    <row r="23" spans="1:7" ht="12">
      <c r="A23" s="37"/>
      <c r="B23" s="71" t="s">
        <v>203</v>
      </c>
      <c r="C23" s="12"/>
      <c r="D23" s="6"/>
      <c r="E23" s="6"/>
      <c r="F23" s="46"/>
      <c r="G23" s="66">
        <f>G22*1.18</f>
        <v>369992.01608</v>
      </c>
    </row>
    <row r="24" spans="1:7" ht="12">
      <c r="A24" s="39"/>
      <c r="B24" s="71" t="s">
        <v>202</v>
      </c>
      <c r="C24" s="12" t="s">
        <v>11</v>
      </c>
      <c r="D24" s="6"/>
      <c r="E24" s="6"/>
      <c r="F24" s="46"/>
      <c r="G24" s="66">
        <f>G23/C5/12</f>
        <v>1.8586772768283248</v>
      </c>
    </row>
    <row r="25" spans="1:7" ht="13.5" customHeight="1">
      <c r="A25" s="72" t="s">
        <v>12</v>
      </c>
      <c r="B25" s="13" t="s">
        <v>13</v>
      </c>
      <c r="C25" s="12"/>
      <c r="D25" s="6"/>
      <c r="E25" s="6"/>
      <c r="F25" s="46"/>
      <c r="G25" s="66"/>
    </row>
    <row r="26" spans="1:7" ht="23.25" customHeight="1">
      <c r="A26" s="39">
        <v>1</v>
      </c>
      <c r="B26" s="67" t="s">
        <v>191</v>
      </c>
      <c r="C26" s="12" t="s">
        <v>56</v>
      </c>
      <c r="D26" s="68">
        <v>8</v>
      </c>
      <c r="E26" s="68">
        <v>288</v>
      </c>
      <c r="F26" s="70">
        <v>28.24</v>
      </c>
      <c r="G26" s="6">
        <f>D26*E26*F26</f>
        <v>65064.96</v>
      </c>
    </row>
    <row r="27" spans="1:7" ht="23.25" customHeight="1">
      <c r="A27" s="39">
        <v>2</v>
      </c>
      <c r="B27" s="67" t="s">
        <v>192</v>
      </c>
      <c r="C27" s="12" t="s">
        <v>56</v>
      </c>
      <c r="D27" s="68">
        <v>56</v>
      </c>
      <c r="E27" s="68">
        <v>144</v>
      </c>
      <c r="F27" s="70">
        <v>2.93</v>
      </c>
      <c r="G27" s="6">
        <f>D27*E27*F27</f>
        <v>23627.52</v>
      </c>
    </row>
    <row r="28" spans="1:7" ht="12" customHeight="1">
      <c r="A28" s="39">
        <v>3</v>
      </c>
      <c r="B28" s="67" t="s">
        <v>193</v>
      </c>
      <c r="C28" s="12" t="s">
        <v>63</v>
      </c>
      <c r="D28" s="68">
        <v>84</v>
      </c>
      <c r="E28" s="68">
        <v>6</v>
      </c>
      <c r="F28" s="70">
        <v>2.27</v>
      </c>
      <c r="G28" s="6">
        <f>D28*E28*F28</f>
        <v>1144.08</v>
      </c>
    </row>
    <row r="29" spans="1:7" ht="11.25" customHeight="1">
      <c r="A29" s="39">
        <v>4</v>
      </c>
      <c r="B29" s="67" t="s">
        <v>218</v>
      </c>
      <c r="C29" s="12" t="s">
        <v>30</v>
      </c>
      <c r="D29" s="68">
        <v>32</v>
      </c>
      <c r="E29" s="68">
        <v>24</v>
      </c>
      <c r="F29" s="70">
        <v>6.54</v>
      </c>
      <c r="G29" s="6">
        <f>D29*E29*F29</f>
        <v>5022.72</v>
      </c>
    </row>
    <row r="30" spans="1:7" ht="12">
      <c r="A30" s="39"/>
      <c r="B30" s="71" t="s">
        <v>205</v>
      </c>
      <c r="C30" s="12"/>
      <c r="D30" s="6"/>
      <c r="E30" s="6"/>
      <c r="F30" s="46"/>
      <c r="G30" s="66">
        <f>G26+G27+G28+G29</f>
        <v>94859.28</v>
      </c>
    </row>
    <row r="31" spans="1:7" ht="12">
      <c r="A31" s="39"/>
      <c r="B31" s="71" t="s">
        <v>201</v>
      </c>
      <c r="C31" s="12"/>
      <c r="D31" s="6"/>
      <c r="E31" s="6"/>
      <c r="F31" s="46"/>
      <c r="G31" s="66">
        <f>G30*1.18</f>
        <v>111933.95039999999</v>
      </c>
    </row>
    <row r="32" spans="1:7" ht="12">
      <c r="A32" s="39"/>
      <c r="B32" s="71" t="s">
        <v>202</v>
      </c>
      <c r="C32" s="12" t="s">
        <v>11</v>
      </c>
      <c r="D32" s="12"/>
      <c r="E32" s="6"/>
      <c r="F32" s="46"/>
      <c r="G32" s="66">
        <f>G31/C5/12</f>
        <v>0.5623069716972601</v>
      </c>
    </row>
    <row r="33" spans="1:7" ht="12">
      <c r="A33" s="72" t="s">
        <v>14</v>
      </c>
      <c r="B33" s="13" t="s">
        <v>15</v>
      </c>
      <c r="C33" s="12" t="s">
        <v>200</v>
      </c>
      <c r="D33" s="68">
        <v>8</v>
      </c>
      <c r="E33" s="6"/>
      <c r="F33" s="70">
        <v>4494.24</v>
      </c>
      <c r="G33" s="66">
        <f>F33*D33*12</f>
        <v>431447.04</v>
      </c>
    </row>
    <row r="34" spans="1:7" ht="13.5" customHeight="1">
      <c r="A34" s="72"/>
      <c r="B34" s="13"/>
      <c r="C34" s="12" t="s">
        <v>11</v>
      </c>
      <c r="D34" s="122"/>
      <c r="E34" s="122"/>
      <c r="F34" s="52"/>
      <c r="G34" s="66">
        <f>G33/C5/7*9/12</f>
        <v>2.7866575381395893</v>
      </c>
    </row>
    <row r="35" spans="1:7" ht="13.5" customHeight="1">
      <c r="A35" s="73" t="s">
        <v>16</v>
      </c>
      <c r="B35" s="40" t="s">
        <v>17</v>
      </c>
      <c r="C35" s="12" t="s">
        <v>11</v>
      </c>
      <c r="D35" s="68">
        <f>C5</f>
        <v>16588.5</v>
      </c>
      <c r="E35" s="6"/>
      <c r="F35" s="74">
        <v>1.09</v>
      </c>
      <c r="G35" s="66">
        <f>F35*D35*12</f>
        <v>216977.58000000002</v>
      </c>
    </row>
    <row r="36" spans="1:7" ht="23.25" customHeight="1">
      <c r="A36" s="72" t="s">
        <v>18</v>
      </c>
      <c r="B36" s="40" t="s">
        <v>19</v>
      </c>
      <c r="C36" s="12" t="s">
        <v>11</v>
      </c>
      <c r="D36" s="68">
        <f>C5</f>
        <v>16588.5</v>
      </c>
      <c r="E36" s="6"/>
      <c r="F36" s="84">
        <v>0.12</v>
      </c>
      <c r="G36" s="66">
        <f>F36*D36*12</f>
        <v>23887.44</v>
      </c>
    </row>
    <row r="37" spans="1:7" ht="24">
      <c r="A37" s="72" t="s">
        <v>20</v>
      </c>
      <c r="B37" s="40" t="s">
        <v>122</v>
      </c>
      <c r="C37" s="12"/>
      <c r="D37" s="6"/>
      <c r="E37" s="6"/>
      <c r="F37" s="46"/>
      <c r="G37" s="66"/>
    </row>
    <row r="38" spans="1:7" ht="12">
      <c r="A38" s="39">
        <v>1</v>
      </c>
      <c r="B38" s="75" t="s">
        <v>123</v>
      </c>
      <c r="C38" s="76" t="s">
        <v>81</v>
      </c>
      <c r="D38" s="68">
        <v>399</v>
      </c>
      <c r="E38" s="68">
        <v>1</v>
      </c>
      <c r="F38" s="139">
        <v>1.72</v>
      </c>
      <c r="G38" s="6">
        <f aca="true" t="shared" si="1" ref="G38:G60">D38*E38*F38</f>
        <v>686.28</v>
      </c>
    </row>
    <row r="39" spans="1:7" ht="12">
      <c r="A39" s="39">
        <v>2</v>
      </c>
      <c r="B39" s="75" t="s">
        <v>124</v>
      </c>
      <c r="C39" s="77" t="s">
        <v>81</v>
      </c>
      <c r="D39" s="68">
        <v>399</v>
      </c>
      <c r="E39" s="68">
        <v>28</v>
      </c>
      <c r="F39" s="139">
        <v>0.14</v>
      </c>
      <c r="G39" s="6">
        <f t="shared" si="1"/>
        <v>1564.0800000000002</v>
      </c>
    </row>
    <row r="40" spans="1:7" ht="12">
      <c r="A40" s="39">
        <v>3</v>
      </c>
      <c r="B40" s="75" t="s">
        <v>125</v>
      </c>
      <c r="C40" s="77" t="s">
        <v>81</v>
      </c>
      <c r="D40" s="68">
        <v>399</v>
      </c>
      <c r="E40" s="68">
        <v>10</v>
      </c>
      <c r="F40" s="139">
        <v>0.69</v>
      </c>
      <c r="G40" s="6">
        <f t="shared" si="1"/>
        <v>2753.1</v>
      </c>
    </row>
    <row r="41" spans="1:7" ht="12">
      <c r="A41" s="39">
        <v>4</v>
      </c>
      <c r="B41" s="75" t="s">
        <v>226</v>
      </c>
      <c r="C41" s="77" t="s">
        <v>81</v>
      </c>
      <c r="D41" s="68">
        <v>710</v>
      </c>
      <c r="E41" s="68">
        <v>12</v>
      </c>
      <c r="F41" s="139">
        <v>0.69</v>
      </c>
      <c r="G41" s="6">
        <f t="shared" si="1"/>
        <v>5878.799999999999</v>
      </c>
    </row>
    <row r="42" spans="1:7" ht="12">
      <c r="A42" s="39">
        <v>5</v>
      </c>
      <c r="B42" s="75" t="s">
        <v>126</v>
      </c>
      <c r="C42" s="77" t="s">
        <v>127</v>
      </c>
      <c r="D42" s="68">
        <v>8</v>
      </c>
      <c r="E42" s="68">
        <v>245</v>
      </c>
      <c r="F42" s="139">
        <v>3.28</v>
      </c>
      <c r="G42" s="6">
        <f t="shared" si="1"/>
        <v>6428.799999999999</v>
      </c>
    </row>
    <row r="43" spans="1:7" ht="12">
      <c r="A43" s="39">
        <v>6</v>
      </c>
      <c r="B43" s="75" t="s">
        <v>128</v>
      </c>
      <c r="C43" s="77" t="s">
        <v>81</v>
      </c>
      <c r="D43" s="68">
        <v>2410</v>
      </c>
      <c r="E43" s="68">
        <v>1</v>
      </c>
      <c r="F43" s="139">
        <v>1.2</v>
      </c>
      <c r="G43" s="6">
        <f t="shared" si="1"/>
        <v>2892</v>
      </c>
    </row>
    <row r="44" spans="1:7" ht="12">
      <c r="A44" s="39">
        <v>7</v>
      </c>
      <c r="B44" s="75" t="s">
        <v>129</v>
      </c>
      <c r="C44" s="77" t="s">
        <v>81</v>
      </c>
      <c r="D44" s="68">
        <v>2410</v>
      </c>
      <c r="E44" s="68">
        <v>122</v>
      </c>
      <c r="F44" s="139">
        <v>0.06</v>
      </c>
      <c r="G44" s="6">
        <f t="shared" si="1"/>
        <v>17641.2</v>
      </c>
    </row>
    <row r="45" spans="1:7" ht="13.5" customHeight="1">
      <c r="A45" s="39">
        <v>8</v>
      </c>
      <c r="B45" s="75" t="s">
        <v>130</v>
      </c>
      <c r="C45" s="77" t="s">
        <v>131</v>
      </c>
      <c r="D45" s="68">
        <v>0.2</v>
      </c>
      <c r="E45" s="68">
        <v>3</v>
      </c>
      <c r="F45" s="139">
        <v>11.29</v>
      </c>
      <c r="G45" s="6">
        <f t="shared" si="1"/>
        <v>6.774000000000001</v>
      </c>
    </row>
    <row r="46" spans="1:7" ht="14.25" customHeight="1">
      <c r="A46" s="39">
        <v>9</v>
      </c>
      <c r="B46" s="75" t="s">
        <v>132</v>
      </c>
      <c r="C46" s="77" t="s">
        <v>127</v>
      </c>
      <c r="D46" s="68">
        <v>4</v>
      </c>
      <c r="E46" s="68">
        <v>1</v>
      </c>
      <c r="F46" s="139">
        <v>2.37</v>
      </c>
      <c r="G46" s="6">
        <f t="shared" si="1"/>
        <v>9.48</v>
      </c>
    </row>
    <row r="47" spans="1:7" ht="13.5" customHeight="1">
      <c r="A47" s="39">
        <v>10</v>
      </c>
      <c r="B47" s="75" t="s">
        <v>133</v>
      </c>
      <c r="C47" s="77" t="s">
        <v>81</v>
      </c>
      <c r="D47" s="68">
        <v>710</v>
      </c>
      <c r="E47" s="68">
        <v>122</v>
      </c>
      <c r="F47" s="139">
        <v>0.14</v>
      </c>
      <c r="G47" s="6">
        <f t="shared" si="1"/>
        <v>12126.800000000001</v>
      </c>
    </row>
    <row r="48" spans="1:7" ht="12">
      <c r="A48" s="39">
        <v>11</v>
      </c>
      <c r="B48" s="75" t="s">
        <v>134</v>
      </c>
      <c r="C48" s="77" t="s">
        <v>81</v>
      </c>
      <c r="D48" s="68">
        <v>56</v>
      </c>
      <c r="E48" s="68">
        <v>28</v>
      </c>
      <c r="F48" s="139">
        <v>0.14</v>
      </c>
      <c r="G48" s="6">
        <f t="shared" si="1"/>
        <v>219.52</v>
      </c>
    </row>
    <row r="49" spans="1:7" ht="12">
      <c r="A49" s="39">
        <v>12</v>
      </c>
      <c r="B49" s="75" t="s">
        <v>135</v>
      </c>
      <c r="C49" s="77" t="s">
        <v>81</v>
      </c>
      <c r="D49" s="68">
        <v>710</v>
      </c>
      <c r="E49" s="68">
        <v>25</v>
      </c>
      <c r="F49" s="139">
        <v>0.69</v>
      </c>
      <c r="G49" s="6">
        <f t="shared" si="1"/>
        <v>12247.499999999998</v>
      </c>
    </row>
    <row r="50" spans="1:7" ht="24">
      <c r="A50" s="39">
        <v>13</v>
      </c>
      <c r="B50" s="75" t="s">
        <v>136</v>
      </c>
      <c r="C50" s="77" t="s">
        <v>131</v>
      </c>
      <c r="D50" s="68">
        <v>1.5</v>
      </c>
      <c r="E50" s="68">
        <v>36</v>
      </c>
      <c r="F50" s="96">
        <v>11.29</v>
      </c>
      <c r="G50" s="6">
        <f t="shared" si="1"/>
        <v>609.66</v>
      </c>
    </row>
    <row r="51" spans="1:7" ht="14.25" customHeight="1">
      <c r="A51" s="39">
        <v>14</v>
      </c>
      <c r="B51" s="75" t="s">
        <v>137</v>
      </c>
      <c r="C51" s="77" t="s">
        <v>81</v>
      </c>
      <c r="D51" s="68">
        <v>710</v>
      </c>
      <c r="E51" s="68">
        <v>36</v>
      </c>
      <c r="F51" s="139">
        <v>0.15</v>
      </c>
      <c r="G51" s="6">
        <f t="shared" si="1"/>
        <v>3834</v>
      </c>
    </row>
    <row r="52" spans="1:7" ht="14.25" customHeight="1">
      <c r="A52" s="39">
        <v>15</v>
      </c>
      <c r="B52" s="75" t="s">
        <v>138</v>
      </c>
      <c r="C52" s="77" t="s">
        <v>81</v>
      </c>
      <c r="D52" s="68">
        <v>56</v>
      </c>
      <c r="E52" s="68">
        <v>5</v>
      </c>
      <c r="F52" s="139">
        <v>2.02</v>
      </c>
      <c r="G52" s="6">
        <f t="shared" si="1"/>
        <v>565.6</v>
      </c>
    </row>
    <row r="53" spans="1:7" ht="14.25" customHeight="1">
      <c r="A53" s="39">
        <v>16</v>
      </c>
      <c r="B53" s="75" t="s">
        <v>139</v>
      </c>
      <c r="C53" s="77" t="s">
        <v>81</v>
      </c>
      <c r="D53" s="68">
        <v>64</v>
      </c>
      <c r="E53" s="68">
        <v>2</v>
      </c>
      <c r="F53" s="139">
        <v>4.8</v>
      </c>
      <c r="G53" s="6">
        <f t="shared" si="1"/>
        <v>614.4</v>
      </c>
    </row>
    <row r="54" spans="1:7" ht="14.25" customHeight="1">
      <c r="A54" s="39">
        <v>17</v>
      </c>
      <c r="B54" s="75" t="s">
        <v>140</v>
      </c>
      <c r="C54" s="77" t="s">
        <v>81</v>
      </c>
      <c r="D54" s="68">
        <v>2773</v>
      </c>
      <c r="E54" s="68">
        <v>72</v>
      </c>
      <c r="F54" s="96">
        <v>0.06</v>
      </c>
      <c r="G54" s="6">
        <f t="shared" si="1"/>
        <v>11979.359999999999</v>
      </c>
    </row>
    <row r="55" spans="1:7" ht="14.25" customHeight="1">
      <c r="A55" s="39">
        <v>18</v>
      </c>
      <c r="B55" s="78" t="s">
        <v>141</v>
      </c>
      <c r="C55" s="123" t="s">
        <v>131</v>
      </c>
      <c r="D55" s="68">
        <v>1.5</v>
      </c>
      <c r="E55" s="68">
        <v>1</v>
      </c>
      <c r="F55" s="141">
        <v>11.29</v>
      </c>
      <c r="G55" s="6">
        <f t="shared" si="1"/>
        <v>16.935</v>
      </c>
    </row>
    <row r="56" spans="1:7" ht="14.25" customHeight="1">
      <c r="A56" s="39">
        <v>19</v>
      </c>
      <c r="B56" s="81" t="s">
        <v>142</v>
      </c>
      <c r="C56" s="22" t="s">
        <v>143</v>
      </c>
      <c r="D56" s="68">
        <v>32.42</v>
      </c>
      <c r="E56" s="68">
        <v>3</v>
      </c>
      <c r="F56" s="138">
        <v>27.3</v>
      </c>
      <c r="G56" s="6">
        <f t="shared" si="1"/>
        <v>2655.1980000000003</v>
      </c>
    </row>
    <row r="57" spans="1:7" ht="14.25" customHeight="1">
      <c r="A57" s="39">
        <v>20</v>
      </c>
      <c r="B57" s="81" t="s">
        <v>195</v>
      </c>
      <c r="C57" s="49" t="s">
        <v>33</v>
      </c>
      <c r="D57" s="68">
        <v>0</v>
      </c>
      <c r="E57" s="68">
        <v>2</v>
      </c>
      <c r="F57" s="114">
        <v>666.64</v>
      </c>
      <c r="G57" s="6">
        <f t="shared" si="1"/>
        <v>0</v>
      </c>
    </row>
    <row r="58" spans="1:7" ht="14.25" customHeight="1">
      <c r="A58" s="39">
        <v>21</v>
      </c>
      <c r="B58" s="81" t="s">
        <v>144</v>
      </c>
      <c r="C58" s="49" t="s">
        <v>33</v>
      </c>
      <c r="D58" s="68">
        <v>0</v>
      </c>
      <c r="E58" s="68">
        <v>6</v>
      </c>
      <c r="F58" s="114">
        <v>506.11</v>
      </c>
      <c r="G58" s="6">
        <f t="shared" si="1"/>
        <v>0</v>
      </c>
    </row>
    <row r="59" spans="1:7" ht="14.25" customHeight="1">
      <c r="A59" s="39">
        <v>22</v>
      </c>
      <c r="B59" s="81" t="s">
        <v>145</v>
      </c>
      <c r="C59" s="49" t="s">
        <v>33</v>
      </c>
      <c r="D59" s="68">
        <v>0</v>
      </c>
      <c r="E59" s="68">
        <v>5</v>
      </c>
      <c r="F59" s="114">
        <v>789.32</v>
      </c>
      <c r="G59" s="6">
        <f t="shared" si="1"/>
        <v>0</v>
      </c>
    </row>
    <row r="60" spans="1:7" ht="12.75" customHeight="1">
      <c r="A60" s="39">
        <v>23</v>
      </c>
      <c r="B60" s="17" t="s">
        <v>146</v>
      </c>
      <c r="C60" s="22" t="s">
        <v>67</v>
      </c>
      <c r="D60" s="68">
        <v>3</v>
      </c>
      <c r="E60" s="68">
        <v>1</v>
      </c>
      <c r="F60" s="138">
        <v>208.49</v>
      </c>
      <c r="G60" s="6">
        <f t="shared" si="1"/>
        <v>625.47</v>
      </c>
    </row>
    <row r="61" spans="1:7" ht="14.25" customHeight="1">
      <c r="A61" s="39"/>
      <c r="B61" s="71" t="s">
        <v>205</v>
      </c>
      <c r="C61" s="22" t="s">
        <v>104</v>
      </c>
      <c r="D61" s="6"/>
      <c r="E61" s="6"/>
      <c r="F61" s="82"/>
      <c r="G61" s="66">
        <f>SUM(G38:G60)</f>
        <v>83354.95700000001</v>
      </c>
    </row>
    <row r="62" spans="1:7" ht="14.25" customHeight="1">
      <c r="A62" s="39"/>
      <c r="B62" s="71" t="s">
        <v>201</v>
      </c>
      <c r="C62" s="22"/>
      <c r="D62" s="6"/>
      <c r="E62" s="6"/>
      <c r="F62" s="82"/>
      <c r="G62" s="66">
        <f>G61*1.18</f>
        <v>98358.84926</v>
      </c>
    </row>
    <row r="63" spans="1:7" ht="14.25" customHeight="1">
      <c r="A63" s="41"/>
      <c r="B63" s="71" t="s">
        <v>202</v>
      </c>
      <c r="C63" s="12" t="s">
        <v>11</v>
      </c>
      <c r="D63" s="6"/>
      <c r="E63" s="6"/>
      <c r="F63" s="82"/>
      <c r="G63" s="66">
        <f>G62/C5/12</f>
        <v>0.4941116298439682</v>
      </c>
    </row>
    <row r="64" spans="1:7" ht="14.25" customHeight="1">
      <c r="A64" s="73" t="s">
        <v>21</v>
      </c>
      <c r="B64" s="40" t="s">
        <v>22</v>
      </c>
      <c r="C64" s="12" t="s">
        <v>147</v>
      </c>
      <c r="D64" s="83">
        <v>2587.9</v>
      </c>
      <c r="E64" s="6"/>
      <c r="F64" s="84">
        <v>0.68</v>
      </c>
      <c r="G64" s="66">
        <f>F64*D64*12</f>
        <v>21117.264000000003</v>
      </c>
    </row>
    <row r="65" spans="1:7" ht="14.25" customHeight="1">
      <c r="A65" s="21"/>
      <c r="B65" s="44"/>
      <c r="C65" s="12" t="s">
        <v>11</v>
      </c>
      <c r="D65" s="6"/>
      <c r="E65" s="6"/>
      <c r="F65" s="12"/>
      <c r="G65" s="27">
        <f>G64/C5/12</f>
        <v>0.10608385327184496</v>
      </c>
    </row>
    <row r="66" spans="1:7" ht="14.25" customHeight="1">
      <c r="A66" s="21" t="s">
        <v>148</v>
      </c>
      <c r="B66" s="56" t="s">
        <v>27</v>
      </c>
      <c r="C66" s="46"/>
      <c r="D66" s="47" t="s">
        <v>149</v>
      </c>
      <c r="E66" s="47"/>
      <c r="F66" s="12"/>
      <c r="G66" s="4"/>
    </row>
    <row r="67" spans="1:7" ht="14.25" customHeight="1">
      <c r="A67" s="21" t="s">
        <v>150</v>
      </c>
      <c r="B67" s="60" t="s">
        <v>28</v>
      </c>
      <c r="C67" s="48"/>
      <c r="D67" s="47"/>
      <c r="E67" s="47"/>
      <c r="F67" s="12"/>
      <c r="G67" s="4"/>
    </row>
    <row r="68" spans="1:7" ht="12" customHeight="1">
      <c r="A68" s="85">
        <v>1</v>
      </c>
      <c r="B68" s="86" t="s">
        <v>29</v>
      </c>
      <c r="C68" s="87" t="s">
        <v>30</v>
      </c>
      <c r="D68" s="88">
        <v>550</v>
      </c>
      <c r="E68" s="150"/>
      <c r="F68" s="89">
        <v>23.74</v>
      </c>
      <c r="G68" s="90">
        <f>D68*F68</f>
        <v>13057</v>
      </c>
    </row>
    <row r="69" spans="1:7" ht="14.25" customHeight="1">
      <c r="A69" s="85">
        <v>2</v>
      </c>
      <c r="B69" s="86" t="s">
        <v>106</v>
      </c>
      <c r="C69" s="87" t="s">
        <v>30</v>
      </c>
      <c r="D69" s="88">
        <v>50</v>
      </c>
      <c r="E69" s="150"/>
      <c r="F69" s="89">
        <v>62.95</v>
      </c>
      <c r="G69" s="90">
        <f aca="true" t="shared" si="2" ref="G69:G82">D69*F69</f>
        <v>3147.5</v>
      </c>
    </row>
    <row r="70" spans="1:7" ht="14.25" customHeight="1">
      <c r="A70" s="20">
        <v>3</v>
      </c>
      <c r="B70" s="51" t="s">
        <v>151</v>
      </c>
      <c r="C70" s="87" t="s">
        <v>152</v>
      </c>
      <c r="D70" s="88">
        <v>286</v>
      </c>
      <c r="E70" s="150"/>
      <c r="F70" s="89">
        <v>12.64</v>
      </c>
      <c r="G70" s="90">
        <f t="shared" si="2"/>
        <v>3615.04</v>
      </c>
    </row>
    <row r="71" spans="1:7" ht="14.25" customHeight="1">
      <c r="A71" s="85">
        <v>4</v>
      </c>
      <c r="B71" s="51" t="s">
        <v>31</v>
      </c>
      <c r="C71" s="87" t="s">
        <v>32</v>
      </c>
      <c r="D71" s="88">
        <v>286</v>
      </c>
      <c r="E71" s="150"/>
      <c r="F71" s="89">
        <v>12.64</v>
      </c>
      <c r="G71" s="90">
        <f t="shared" si="2"/>
        <v>3615.04</v>
      </c>
    </row>
    <row r="72" spans="1:7" ht="23.25" customHeight="1">
      <c r="A72" s="85">
        <v>5</v>
      </c>
      <c r="B72" s="86" t="s">
        <v>153</v>
      </c>
      <c r="C72" s="87" t="s">
        <v>33</v>
      </c>
      <c r="D72" s="135">
        <v>2.588</v>
      </c>
      <c r="E72" s="146"/>
      <c r="F72" s="89">
        <v>1264.03</v>
      </c>
      <c r="G72" s="90">
        <f t="shared" si="2"/>
        <v>3271.30964</v>
      </c>
    </row>
    <row r="73" spans="1:7" ht="14.25" customHeight="1">
      <c r="A73" s="20">
        <v>6</v>
      </c>
      <c r="B73" s="91" t="s">
        <v>34</v>
      </c>
      <c r="C73" s="87" t="s">
        <v>35</v>
      </c>
      <c r="D73" s="88">
        <v>0.72</v>
      </c>
      <c r="E73" s="147"/>
      <c r="F73" s="89">
        <v>1422.03</v>
      </c>
      <c r="G73" s="90">
        <f t="shared" si="2"/>
        <v>1023.8616</v>
      </c>
    </row>
    <row r="74" spans="1:7" ht="14.25" customHeight="1">
      <c r="A74" s="85">
        <v>7</v>
      </c>
      <c r="B74" s="86" t="s">
        <v>154</v>
      </c>
      <c r="C74" s="87" t="s">
        <v>36</v>
      </c>
      <c r="D74" s="88">
        <v>10</v>
      </c>
      <c r="E74" s="150"/>
      <c r="F74" s="89">
        <v>15.33</v>
      </c>
      <c r="G74" s="90">
        <f t="shared" si="2"/>
        <v>153.3</v>
      </c>
    </row>
    <row r="75" spans="1:7" ht="14.25" customHeight="1">
      <c r="A75" s="85">
        <v>8</v>
      </c>
      <c r="B75" s="86" t="s">
        <v>155</v>
      </c>
      <c r="C75" s="87" t="s">
        <v>30</v>
      </c>
      <c r="D75" s="88"/>
      <c r="E75" s="150"/>
      <c r="F75" s="89">
        <v>126.01</v>
      </c>
      <c r="G75" s="90">
        <f t="shared" si="2"/>
        <v>0</v>
      </c>
    </row>
    <row r="76" spans="1:7" ht="14.25" customHeight="1">
      <c r="A76" s="85">
        <v>9</v>
      </c>
      <c r="B76" s="86" t="s">
        <v>156</v>
      </c>
      <c r="C76" s="87" t="s">
        <v>30</v>
      </c>
      <c r="D76" s="88">
        <v>60</v>
      </c>
      <c r="E76" s="150"/>
      <c r="F76" s="89">
        <v>25.81</v>
      </c>
      <c r="G76" s="90">
        <f t="shared" si="2"/>
        <v>1548.6</v>
      </c>
    </row>
    <row r="77" spans="1:7" ht="14.25" customHeight="1">
      <c r="A77" s="85">
        <v>10</v>
      </c>
      <c r="B77" s="86" t="s">
        <v>157</v>
      </c>
      <c r="C77" s="87" t="s">
        <v>30</v>
      </c>
      <c r="D77" s="88">
        <v>8</v>
      </c>
      <c r="E77" s="150"/>
      <c r="F77" s="89">
        <v>79</v>
      </c>
      <c r="G77" s="90">
        <f t="shared" si="2"/>
        <v>632</v>
      </c>
    </row>
    <row r="78" spans="1:7" ht="14.25" customHeight="1">
      <c r="A78" s="85">
        <v>11</v>
      </c>
      <c r="B78" s="86" t="s">
        <v>158</v>
      </c>
      <c r="C78" s="87" t="s">
        <v>63</v>
      </c>
      <c r="D78" s="88">
        <v>13.5</v>
      </c>
      <c r="E78" s="150"/>
      <c r="F78" s="89">
        <v>34.6</v>
      </c>
      <c r="G78" s="90">
        <f t="shared" si="2"/>
        <v>467.1</v>
      </c>
    </row>
    <row r="79" spans="1:7" ht="14.25" customHeight="1">
      <c r="A79" s="93">
        <v>12</v>
      </c>
      <c r="B79" s="86" t="s">
        <v>159</v>
      </c>
      <c r="C79" s="87" t="s">
        <v>30</v>
      </c>
      <c r="D79" s="88">
        <v>3</v>
      </c>
      <c r="E79" s="142"/>
      <c r="F79" s="89">
        <v>662.03</v>
      </c>
      <c r="G79" s="90">
        <f t="shared" si="2"/>
        <v>1986.09</v>
      </c>
    </row>
    <row r="80" spans="1:7" ht="14.25" customHeight="1">
      <c r="A80" s="85">
        <v>13</v>
      </c>
      <c r="B80" s="9" t="s">
        <v>160</v>
      </c>
      <c r="C80" s="87" t="s">
        <v>63</v>
      </c>
      <c r="D80" s="88">
        <v>72</v>
      </c>
      <c r="E80" s="150"/>
      <c r="F80" s="89">
        <v>3.79</v>
      </c>
      <c r="G80" s="90">
        <f t="shared" si="2"/>
        <v>272.88</v>
      </c>
    </row>
    <row r="81" spans="1:7" ht="14.25" customHeight="1">
      <c r="A81" s="85">
        <v>14</v>
      </c>
      <c r="B81" s="86" t="s">
        <v>161</v>
      </c>
      <c r="C81" s="87" t="s">
        <v>30</v>
      </c>
      <c r="D81" s="88">
        <v>50</v>
      </c>
      <c r="E81" s="144"/>
      <c r="F81" s="89">
        <v>20</v>
      </c>
      <c r="G81" s="90">
        <f t="shared" si="2"/>
        <v>1000</v>
      </c>
    </row>
    <row r="82" spans="1:7" ht="14.25" customHeight="1">
      <c r="A82" s="93">
        <v>15</v>
      </c>
      <c r="B82" s="9" t="s">
        <v>37</v>
      </c>
      <c r="C82" s="87" t="s">
        <v>38</v>
      </c>
      <c r="D82" s="95">
        <v>3</v>
      </c>
      <c r="E82" s="144"/>
      <c r="F82" s="96">
        <v>342.87</v>
      </c>
      <c r="G82" s="90">
        <f t="shared" si="2"/>
        <v>1028.6100000000001</v>
      </c>
    </row>
    <row r="83" spans="1:7" ht="14.25" customHeight="1">
      <c r="A83" s="51"/>
      <c r="B83" s="127" t="s">
        <v>205</v>
      </c>
      <c r="C83" s="87"/>
      <c r="D83" s="97"/>
      <c r="E83" s="97"/>
      <c r="F83" s="98"/>
      <c r="G83" s="99">
        <f>SUM(G68:G82)</f>
        <v>34818.33124</v>
      </c>
    </row>
    <row r="84" spans="1:7" ht="14.25" customHeight="1">
      <c r="A84" s="51"/>
      <c r="B84" s="127" t="s">
        <v>204</v>
      </c>
      <c r="C84" s="123"/>
      <c r="D84" s="124"/>
      <c r="E84" s="124"/>
      <c r="F84" s="125"/>
      <c r="G84" s="129">
        <f>G83*1.15</f>
        <v>40041.080925999995</v>
      </c>
    </row>
    <row r="85" spans="1:7" ht="14.25" customHeight="1">
      <c r="A85" s="51"/>
      <c r="B85" s="127" t="s">
        <v>201</v>
      </c>
      <c r="C85" s="49"/>
      <c r="D85" s="49"/>
      <c r="E85" s="49"/>
      <c r="F85" s="50"/>
      <c r="G85" s="26">
        <f>G84*1.18</f>
        <v>47248.475492679994</v>
      </c>
    </row>
    <row r="86" spans="1:7" ht="14.25" customHeight="1">
      <c r="A86" s="51"/>
      <c r="B86" s="126" t="s">
        <v>202</v>
      </c>
      <c r="C86" s="52" t="s">
        <v>11</v>
      </c>
      <c r="D86" s="100"/>
      <c r="E86" s="100"/>
      <c r="F86" s="100"/>
      <c r="G86" s="27">
        <f>G85/C5/12</f>
        <v>0.237355575110669</v>
      </c>
    </row>
    <row r="87" spans="1:7" ht="14.25" customHeight="1">
      <c r="A87" s="21" t="s">
        <v>162</v>
      </c>
      <c r="B87" s="57" t="s">
        <v>40</v>
      </c>
      <c r="C87" s="7"/>
      <c r="D87" s="47" t="s">
        <v>149</v>
      </c>
      <c r="E87" s="4"/>
      <c r="F87" s="101"/>
      <c r="G87" s="4"/>
    </row>
    <row r="88" spans="1:7" ht="14.25" customHeight="1">
      <c r="A88" s="51">
        <v>1</v>
      </c>
      <c r="B88" s="102" t="s">
        <v>41</v>
      </c>
      <c r="C88" s="130" t="s">
        <v>42</v>
      </c>
      <c r="D88" s="103">
        <v>52.3</v>
      </c>
      <c r="E88" s="18"/>
      <c r="F88" s="103">
        <v>632.01</v>
      </c>
      <c r="G88" s="62">
        <f>D88*F88</f>
        <v>33054.123</v>
      </c>
    </row>
    <row r="89" spans="1:7" ht="14.25" customHeight="1">
      <c r="A89" s="51">
        <v>2</v>
      </c>
      <c r="B89" s="102" t="s">
        <v>43</v>
      </c>
      <c r="C89" s="130" t="s">
        <v>44</v>
      </c>
      <c r="D89" s="103">
        <v>10</v>
      </c>
      <c r="E89" s="18"/>
      <c r="F89" s="103">
        <v>237.65</v>
      </c>
      <c r="G89" s="62">
        <f aca="true" t="shared" si="3" ref="G89:G106">D89*F89</f>
        <v>2376.5</v>
      </c>
    </row>
    <row r="90" spans="1:7" ht="14.25" customHeight="1">
      <c r="A90" s="51">
        <v>3</v>
      </c>
      <c r="B90" s="102" t="s">
        <v>45</v>
      </c>
      <c r="C90" s="130" t="s">
        <v>44</v>
      </c>
      <c r="D90" s="103">
        <v>4</v>
      </c>
      <c r="E90" s="18"/>
      <c r="F90" s="103">
        <v>264.4</v>
      </c>
      <c r="G90" s="62">
        <f t="shared" si="3"/>
        <v>1057.6</v>
      </c>
    </row>
    <row r="91" spans="1:7" ht="14.25" customHeight="1">
      <c r="A91" s="51">
        <v>4</v>
      </c>
      <c r="B91" s="102" t="s">
        <v>217</v>
      </c>
      <c r="C91" s="130" t="s">
        <v>46</v>
      </c>
      <c r="D91" s="103">
        <v>44</v>
      </c>
      <c r="E91" s="18"/>
      <c r="F91" s="103">
        <v>23.9</v>
      </c>
      <c r="G91" s="62">
        <f t="shared" si="3"/>
        <v>1051.6</v>
      </c>
    </row>
    <row r="92" spans="1:7" ht="14.25" customHeight="1">
      <c r="A92" s="51">
        <v>5</v>
      </c>
      <c r="B92" s="102" t="s">
        <v>47</v>
      </c>
      <c r="C92" s="130" t="s">
        <v>48</v>
      </c>
      <c r="D92" s="103">
        <v>65</v>
      </c>
      <c r="E92" s="18"/>
      <c r="F92" s="103">
        <v>44.44</v>
      </c>
      <c r="G92" s="62">
        <f t="shared" si="3"/>
        <v>2888.6</v>
      </c>
    </row>
    <row r="93" spans="1:7" ht="14.25" customHeight="1">
      <c r="A93" s="51">
        <v>6</v>
      </c>
      <c r="B93" s="102" t="s">
        <v>49</v>
      </c>
      <c r="C93" s="130" t="s">
        <v>50</v>
      </c>
      <c r="D93" s="103">
        <v>1</v>
      </c>
      <c r="E93" s="18"/>
      <c r="F93" s="103">
        <v>222.42</v>
      </c>
      <c r="G93" s="62">
        <f t="shared" si="3"/>
        <v>222.42</v>
      </c>
    </row>
    <row r="94" spans="1:7" ht="14.25" customHeight="1">
      <c r="A94" s="51">
        <v>7</v>
      </c>
      <c r="B94" s="102" t="s">
        <v>215</v>
      </c>
      <c r="C94" s="130" t="s">
        <v>52</v>
      </c>
      <c r="D94" s="103">
        <v>34</v>
      </c>
      <c r="E94" s="18"/>
      <c r="F94" s="103">
        <v>152.63</v>
      </c>
      <c r="G94" s="62">
        <f t="shared" si="3"/>
        <v>5189.42</v>
      </c>
    </row>
    <row r="95" spans="1:7" ht="14.25" customHeight="1">
      <c r="A95" s="51">
        <v>8</v>
      </c>
      <c r="B95" s="102" t="s">
        <v>53</v>
      </c>
      <c r="C95" s="130" t="s">
        <v>46</v>
      </c>
      <c r="D95" s="103">
        <v>23</v>
      </c>
      <c r="E95" s="18"/>
      <c r="F95" s="103">
        <v>116.62</v>
      </c>
      <c r="G95" s="62">
        <f t="shared" si="3"/>
        <v>2682.26</v>
      </c>
    </row>
    <row r="96" spans="1:7" ht="14.25" customHeight="1">
      <c r="A96" s="51">
        <v>9</v>
      </c>
      <c r="B96" s="102" t="s">
        <v>54</v>
      </c>
      <c r="C96" s="130" t="s">
        <v>46</v>
      </c>
      <c r="D96" s="103">
        <v>4</v>
      </c>
      <c r="E96" s="18"/>
      <c r="F96" s="103">
        <v>119.06</v>
      </c>
      <c r="G96" s="62">
        <f t="shared" si="3"/>
        <v>476.24</v>
      </c>
    </row>
    <row r="97" spans="1:7" ht="14.25" customHeight="1">
      <c r="A97" s="51">
        <v>10</v>
      </c>
      <c r="B97" s="102" t="s">
        <v>55</v>
      </c>
      <c r="C97" s="130" t="s">
        <v>56</v>
      </c>
      <c r="D97" s="103">
        <v>50</v>
      </c>
      <c r="E97" s="18"/>
      <c r="F97" s="103">
        <v>91.64</v>
      </c>
      <c r="G97" s="62">
        <f t="shared" si="3"/>
        <v>4582</v>
      </c>
    </row>
    <row r="98" spans="1:7" ht="14.25" customHeight="1">
      <c r="A98" s="51">
        <v>11</v>
      </c>
      <c r="B98" s="102" t="s">
        <v>57</v>
      </c>
      <c r="C98" s="130" t="s">
        <v>58</v>
      </c>
      <c r="D98" s="103">
        <v>57</v>
      </c>
      <c r="E98" s="18"/>
      <c r="F98" s="103">
        <v>148.11</v>
      </c>
      <c r="G98" s="62">
        <f t="shared" si="3"/>
        <v>8442.27</v>
      </c>
    </row>
    <row r="99" spans="1:7" ht="13.5" customHeight="1">
      <c r="A99" s="51">
        <v>12</v>
      </c>
      <c r="B99" s="102" t="s">
        <v>59</v>
      </c>
      <c r="C99" s="130" t="s">
        <v>56</v>
      </c>
      <c r="D99" s="103">
        <v>3</v>
      </c>
      <c r="E99" s="18"/>
      <c r="F99" s="103">
        <v>260.47</v>
      </c>
      <c r="G99" s="62">
        <f t="shared" si="3"/>
        <v>781.4100000000001</v>
      </c>
    </row>
    <row r="100" spans="1:7" ht="24">
      <c r="A100" s="51">
        <v>13</v>
      </c>
      <c r="B100" s="102" t="s">
        <v>60</v>
      </c>
      <c r="C100" s="130" t="s">
        <v>61</v>
      </c>
      <c r="D100" s="103">
        <v>0.01</v>
      </c>
      <c r="E100" s="18"/>
      <c r="F100" s="103">
        <v>101100.44</v>
      </c>
      <c r="G100" s="62">
        <f t="shared" si="3"/>
        <v>1011.0044</v>
      </c>
    </row>
    <row r="101" spans="1:7" ht="13.5" customHeight="1">
      <c r="A101" s="51">
        <v>14</v>
      </c>
      <c r="B101" s="102" t="s">
        <v>64</v>
      </c>
      <c r="C101" s="130" t="s">
        <v>216</v>
      </c>
      <c r="D101" s="103">
        <v>12</v>
      </c>
      <c r="E101" s="18"/>
      <c r="F101" s="103">
        <v>47.4</v>
      </c>
      <c r="G101" s="62">
        <f t="shared" si="3"/>
        <v>568.8</v>
      </c>
    </row>
    <row r="102" spans="1:7" ht="13.5" customHeight="1">
      <c r="A102" s="51">
        <v>15</v>
      </c>
      <c r="B102" s="102" t="s">
        <v>65</v>
      </c>
      <c r="C102" s="130" t="s">
        <v>63</v>
      </c>
      <c r="D102" s="103">
        <v>960</v>
      </c>
      <c r="E102" s="18"/>
      <c r="F102" s="103">
        <v>43.04</v>
      </c>
      <c r="G102" s="62">
        <f t="shared" si="3"/>
        <v>41318.4</v>
      </c>
    </row>
    <row r="103" spans="1:7" ht="24">
      <c r="A103" s="51">
        <v>16</v>
      </c>
      <c r="B103" s="102" t="s">
        <v>66</v>
      </c>
      <c r="C103" s="130" t="s">
        <v>56</v>
      </c>
      <c r="D103" s="103">
        <v>2</v>
      </c>
      <c r="E103" s="18"/>
      <c r="F103" s="103">
        <v>80.58</v>
      </c>
      <c r="G103" s="62">
        <f t="shared" si="3"/>
        <v>161.16</v>
      </c>
    </row>
    <row r="104" spans="1:7" ht="24">
      <c r="A104" s="51">
        <v>17</v>
      </c>
      <c r="B104" s="102" t="s">
        <v>68</v>
      </c>
      <c r="C104" s="130" t="s">
        <v>67</v>
      </c>
      <c r="D104" s="103">
        <v>2.2</v>
      </c>
      <c r="E104" s="18"/>
      <c r="F104" s="103">
        <v>302.02</v>
      </c>
      <c r="G104" s="62">
        <f t="shared" si="3"/>
        <v>664.444</v>
      </c>
    </row>
    <row r="105" spans="1:7" ht="12.75" customHeight="1">
      <c r="A105" s="51">
        <v>18</v>
      </c>
      <c r="B105" s="102" t="s">
        <v>164</v>
      </c>
      <c r="C105" s="130" t="s">
        <v>50</v>
      </c>
      <c r="D105" s="103">
        <v>450</v>
      </c>
      <c r="E105" s="18"/>
      <c r="F105" s="103">
        <v>52.68</v>
      </c>
      <c r="G105" s="62">
        <f t="shared" si="3"/>
        <v>23706</v>
      </c>
    </row>
    <row r="106" spans="1:7" ht="12.75" customHeight="1">
      <c r="A106" s="51">
        <v>19</v>
      </c>
      <c r="B106" s="102" t="s">
        <v>165</v>
      </c>
      <c r="C106" s="130" t="s">
        <v>63</v>
      </c>
      <c r="D106" s="103">
        <v>500</v>
      </c>
      <c r="E106" s="18"/>
      <c r="F106" s="103">
        <v>7.12</v>
      </c>
      <c r="G106" s="62">
        <f t="shared" si="3"/>
        <v>3560</v>
      </c>
    </row>
    <row r="107" spans="1:7" ht="13.5" customHeight="1">
      <c r="A107" s="51"/>
      <c r="B107" s="126" t="s">
        <v>205</v>
      </c>
      <c r="C107" s="22"/>
      <c r="D107" s="22"/>
      <c r="E107" s="22"/>
      <c r="F107" s="104"/>
      <c r="G107" s="58">
        <f>SUM(G88:G106)</f>
        <v>133794.2514</v>
      </c>
    </row>
    <row r="108" spans="1:7" ht="12">
      <c r="A108" s="51"/>
      <c r="B108" s="127" t="s">
        <v>204</v>
      </c>
      <c r="C108" s="22"/>
      <c r="D108" s="22"/>
      <c r="E108" s="22"/>
      <c r="F108" s="104"/>
      <c r="G108" s="58">
        <f>G107*1.15</f>
        <v>153863.38911</v>
      </c>
    </row>
    <row r="109" spans="1:7" ht="13.5" customHeight="1">
      <c r="A109" s="51"/>
      <c r="B109" s="127" t="s">
        <v>201</v>
      </c>
      <c r="C109" s="22"/>
      <c r="D109" s="22"/>
      <c r="E109" s="22"/>
      <c r="F109" s="104"/>
      <c r="G109" s="58">
        <f>G108*1.18</f>
        <v>181558.79914979998</v>
      </c>
    </row>
    <row r="110" spans="1:7" ht="12">
      <c r="A110" s="51"/>
      <c r="B110" s="126" t="s">
        <v>202</v>
      </c>
      <c r="C110" s="52" t="s">
        <v>11</v>
      </c>
      <c r="D110" s="22"/>
      <c r="E110" s="22"/>
      <c r="F110" s="104"/>
      <c r="G110" s="58">
        <f>G109/C5/12</f>
        <v>0.9120716116074387</v>
      </c>
    </row>
    <row r="111" spans="1:7" ht="12">
      <c r="A111" s="21" t="s">
        <v>166</v>
      </c>
      <c r="B111" s="57" t="s">
        <v>69</v>
      </c>
      <c r="C111" s="15"/>
      <c r="D111" s="47" t="s">
        <v>149</v>
      </c>
      <c r="E111" s="16"/>
      <c r="F111" s="105"/>
      <c r="G111" s="22"/>
    </row>
    <row r="112" spans="1:7" ht="24">
      <c r="A112" s="51">
        <v>1</v>
      </c>
      <c r="B112" s="102" t="s">
        <v>70</v>
      </c>
      <c r="C112" s="130" t="s">
        <v>42</v>
      </c>
      <c r="D112" s="103">
        <v>32.6</v>
      </c>
      <c r="E112" s="18"/>
      <c r="F112" s="103">
        <v>632.01</v>
      </c>
      <c r="G112" s="62">
        <f>D112*F112</f>
        <v>20603.526</v>
      </c>
    </row>
    <row r="113" spans="1:7" ht="24">
      <c r="A113" s="51">
        <v>2</v>
      </c>
      <c r="B113" s="102" t="s">
        <v>71</v>
      </c>
      <c r="C113" s="130" t="s">
        <v>72</v>
      </c>
      <c r="D113" s="103">
        <v>7</v>
      </c>
      <c r="E113" s="18"/>
      <c r="F113" s="103">
        <v>1387.16</v>
      </c>
      <c r="G113" s="62">
        <f aca="true" t="shared" si="4" ref="G113:G122">D113*F113</f>
        <v>9710.12</v>
      </c>
    </row>
    <row r="114" spans="1:7" ht="12">
      <c r="A114" s="51">
        <v>3</v>
      </c>
      <c r="B114" s="102" t="s">
        <v>73</v>
      </c>
      <c r="C114" s="130" t="s">
        <v>72</v>
      </c>
      <c r="D114" s="103">
        <v>55</v>
      </c>
      <c r="E114" s="18"/>
      <c r="F114" s="103">
        <v>186.44</v>
      </c>
      <c r="G114" s="62">
        <f t="shared" si="4"/>
        <v>10254.2</v>
      </c>
    </row>
    <row r="115" spans="1:7" ht="12.75" customHeight="1">
      <c r="A115" s="51">
        <v>4</v>
      </c>
      <c r="B115" s="102" t="s">
        <v>74</v>
      </c>
      <c r="C115" s="130" t="s">
        <v>75</v>
      </c>
      <c r="D115" s="103">
        <v>125</v>
      </c>
      <c r="E115" s="18"/>
      <c r="F115" s="103">
        <v>88.48</v>
      </c>
      <c r="G115" s="62">
        <f t="shared" si="4"/>
        <v>11060</v>
      </c>
    </row>
    <row r="116" spans="1:7" ht="15" customHeight="1">
      <c r="A116" s="51">
        <v>5</v>
      </c>
      <c r="B116" s="102" t="s">
        <v>76</v>
      </c>
      <c r="C116" s="130" t="s">
        <v>56</v>
      </c>
      <c r="D116" s="103">
        <v>85</v>
      </c>
      <c r="E116" s="18"/>
      <c r="F116" s="103">
        <v>41.17</v>
      </c>
      <c r="G116" s="62">
        <f t="shared" si="4"/>
        <v>3499.4500000000003</v>
      </c>
    </row>
    <row r="117" spans="1:7" ht="12.75" customHeight="1">
      <c r="A117" s="51">
        <v>6</v>
      </c>
      <c r="B117" s="102" t="s">
        <v>77</v>
      </c>
      <c r="C117" s="130" t="s">
        <v>56</v>
      </c>
      <c r="D117" s="103">
        <v>28</v>
      </c>
      <c r="E117" s="18"/>
      <c r="F117" s="103">
        <v>237.09</v>
      </c>
      <c r="G117" s="62">
        <f t="shared" si="4"/>
        <v>6638.52</v>
      </c>
    </row>
    <row r="118" spans="1:7" ht="12">
      <c r="A118" s="51">
        <v>7</v>
      </c>
      <c r="B118" s="102" t="s">
        <v>78</v>
      </c>
      <c r="C118" s="130" t="s">
        <v>56</v>
      </c>
      <c r="D118" s="103">
        <v>2</v>
      </c>
      <c r="E118" s="18"/>
      <c r="F118" s="103">
        <v>169.65</v>
      </c>
      <c r="G118" s="62">
        <f t="shared" si="4"/>
        <v>339.3</v>
      </c>
    </row>
    <row r="119" spans="1:7" ht="13.5" customHeight="1">
      <c r="A119" s="51">
        <v>8</v>
      </c>
      <c r="B119" s="102" t="s">
        <v>79</v>
      </c>
      <c r="C119" s="130" t="s">
        <v>56</v>
      </c>
      <c r="D119" s="103">
        <v>34</v>
      </c>
      <c r="E119" s="18"/>
      <c r="F119" s="103">
        <v>47.87</v>
      </c>
      <c r="G119" s="62">
        <f t="shared" si="4"/>
        <v>1627.58</v>
      </c>
    </row>
    <row r="120" spans="1:7" ht="14.25" customHeight="1">
      <c r="A120" s="51">
        <v>9</v>
      </c>
      <c r="B120" s="102" t="s">
        <v>80</v>
      </c>
      <c r="C120" s="130" t="s">
        <v>56</v>
      </c>
      <c r="D120" s="103">
        <v>3</v>
      </c>
      <c r="E120" s="18"/>
      <c r="F120" s="103">
        <v>210.53</v>
      </c>
      <c r="G120" s="62">
        <f t="shared" si="4"/>
        <v>631.59</v>
      </c>
    </row>
    <row r="121" spans="1:7" ht="12">
      <c r="A121" s="51">
        <v>10</v>
      </c>
      <c r="B121" s="102" t="s">
        <v>82</v>
      </c>
      <c r="C121" s="130" t="s">
        <v>56</v>
      </c>
      <c r="D121" s="103">
        <v>0</v>
      </c>
      <c r="E121" s="18"/>
      <c r="F121" s="103">
        <v>53.72</v>
      </c>
      <c r="G121" s="62">
        <f t="shared" si="4"/>
        <v>0</v>
      </c>
    </row>
    <row r="122" spans="1:7" ht="12.75" customHeight="1">
      <c r="A122" s="51">
        <v>11</v>
      </c>
      <c r="B122" s="102" t="s">
        <v>83</v>
      </c>
      <c r="C122" s="130" t="s">
        <v>67</v>
      </c>
      <c r="D122" s="103">
        <v>29.4</v>
      </c>
      <c r="E122" s="18"/>
      <c r="F122" s="103">
        <v>46</v>
      </c>
      <c r="G122" s="62">
        <f t="shared" si="4"/>
        <v>1352.3999999999999</v>
      </c>
    </row>
    <row r="123" spans="1:7" ht="12">
      <c r="A123" s="51"/>
      <c r="B123" s="126" t="s">
        <v>205</v>
      </c>
      <c r="C123" s="22"/>
      <c r="D123" s="22"/>
      <c r="E123" s="22"/>
      <c r="F123" s="104"/>
      <c r="G123" s="58">
        <f>SUM(G112:G122)</f>
        <v>65716.686</v>
      </c>
    </row>
    <row r="124" spans="1:7" ht="15" customHeight="1">
      <c r="A124" s="51"/>
      <c r="B124" s="127" t="s">
        <v>204</v>
      </c>
      <c r="C124" s="22"/>
      <c r="D124" s="22"/>
      <c r="E124" s="22"/>
      <c r="F124" s="104"/>
      <c r="G124" s="58">
        <f>G123*1.15</f>
        <v>75574.1889</v>
      </c>
    </row>
    <row r="125" spans="1:7" ht="15.75" customHeight="1">
      <c r="A125" s="51"/>
      <c r="B125" s="127" t="s">
        <v>201</v>
      </c>
      <c r="C125" s="22"/>
      <c r="D125" s="22"/>
      <c r="E125" s="22"/>
      <c r="F125" s="104"/>
      <c r="G125" s="58">
        <f>G124*1.18</f>
        <v>89177.54290199999</v>
      </c>
    </row>
    <row r="126" spans="1:7" ht="12">
      <c r="A126" s="51"/>
      <c r="B126" s="126" t="s">
        <v>202</v>
      </c>
      <c r="C126" s="12" t="s">
        <v>11</v>
      </c>
      <c r="D126" s="22"/>
      <c r="E126" s="22"/>
      <c r="F126" s="104"/>
      <c r="G126" s="58">
        <f>G125/C5/12</f>
        <v>0.44798878189709734</v>
      </c>
    </row>
    <row r="127" spans="1:7" ht="24">
      <c r="A127" s="21" t="s">
        <v>167</v>
      </c>
      <c r="B127" s="55" t="s">
        <v>168</v>
      </c>
      <c r="C127" s="46"/>
      <c r="D127" s="47"/>
      <c r="E127" s="22"/>
      <c r="F127" s="104"/>
      <c r="G127" s="58"/>
    </row>
    <row r="128" spans="1:7" ht="24">
      <c r="A128" s="4">
        <v>1</v>
      </c>
      <c r="B128" s="86" t="s">
        <v>169</v>
      </c>
      <c r="C128" s="52" t="s">
        <v>170</v>
      </c>
      <c r="D128" s="107">
        <v>1</v>
      </c>
      <c r="E128" s="107">
        <v>12</v>
      </c>
      <c r="F128" s="107">
        <v>155.38</v>
      </c>
      <c r="G128" s="62">
        <f>D128*F128*E128</f>
        <v>1864.56</v>
      </c>
    </row>
    <row r="129" spans="1:7" ht="12">
      <c r="A129" s="4">
        <v>2</v>
      </c>
      <c r="B129" s="51" t="s">
        <v>171</v>
      </c>
      <c r="C129" s="52" t="s">
        <v>170</v>
      </c>
      <c r="D129" s="107">
        <v>1</v>
      </c>
      <c r="E129" s="107">
        <v>12</v>
      </c>
      <c r="F129" s="107">
        <v>77.69</v>
      </c>
      <c r="G129" s="62">
        <f>D129*F129*E129</f>
        <v>932.28</v>
      </c>
    </row>
    <row r="130" spans="1:7" ht="12">
      <c r="A130" s="4">
        <v>3</v>
      </c>
      <c r="B130" s="51" t="s">
        <v>172</v>
      </c>
      <c r="C130" s="52" t="s">
        <v>170</v>
      </c>
      <c r="D130" s="107">
        <v>1</v>
      </c>
      <c r="E130" s="107">
        <v>3</v>
      </c>
      <c r="F130" s="107">
        <v>155.38</v>
      </c>
      <c r="G130" s="62">
        <f>D130*F130*E130</f>
        <v>466.14</v>
      </c>
    </row>
    <row r="131" spans="1:7" ht="12">
      <c r="A131" s="4"/>
      <c r="B131" s="126" t="s">
        <v>205</v>
      </c>
      <c r="C131" s="12"/>
      <c r="D131" s="22"/>
      <c r="E131" s="22"/>
      <c r="F131" s="104"/>
      <c r="G131" s="58">
        <f>G128+G129+G130</f>
        <v>3262.98</v>
      </c>
    </row>
    <row r="132" spans="1:7" ht="12">
      <c r="A132" s="4"/>
      <c r="B132" s="127" t="s">
        <v>204</v>
      </c>
      <c r="C132" s="12"/>
      <c r="D132" s="22"/>
      <c r="E132" s="22"/>
      <c r="F132" s="104"/>
      <c r="G132" s="58">
        <f>G131*1.15</f>
        <v>3752.4269999999997</v>
      </c>
    </row>
    <row r="133" spans="1:7" ht="12">
      <c r="A133" s="4"/>
      <c r="B133" s="127" t="s">
        <v>201</v>
      </c>
      <c r="C133" s="12"/>
      <c r="D133" s="22"/>
      <c r="E133" s="22"/>
      <c r="F133" s="104"/>
      <c r="G133" s="58">
        <f>G132*1.18</f>
        <v>4427.8638599999995</v>
      </c>
    </row>
    <row r="134" spans="1:7" ht="12">
      <c r="A134" s="51"/>
      <c r="B134" s="126" t="s">
        <v>202</v>
      </c>
      <c r="C134" s="12" t="s">
        <v>173</v>
      </c>
      <c r="D134" s="22"/>
      <c r="E134" s="22"/>
      <c r="F134" s="104"/>
      <c r="G134" s="58">
        <f>G133/C5/12</f>
        <v>0.022243641980890374</v>
      </c>
    </row>
    <row r="135" spans="1:7" ht="12">
      <c r="A135" s="21" t="s">
        <v>174</v>
      </c>
      <c r="B135" s="108" t="s">
        <v>84</v>
      </c>
      <c r="C135" s="60"/>
      <c r="D135" s="47" t="s">
        <v>149</v>
      </c>
      <c r="E135" s="60"/>
      <c r="F135" s="60"/>
      <c r="G135" s="60"/>
    </row>
    <row r="136" spans="1:7" ht="24">
      <c r="A136" s="10">
        <v>1</v>
      </c>
      <c r="B136" s="11" t="s">
        <v>175</v>
      </c>
      <c r="C136" s="131" t="s">
        <v>81</v>
      </c>
      <c r="D136" s="110">
        <v>8</v>
      </c>
      <c r="E136" s="111"/>
      <c r="F136" s="109">
        <v>76.72</v>
      </c>
      <c r="G136" s="23">
        <f>D136*F136</f>
        <v>613.76</v>
      </c>
    </row>
    <row r="137" spans="1:7" ht="12">
      <c r="A137" s="10">
        <v>2</v>
      </c>
      <c r="B137" s="9" t="s">
        <v>85</v>
      </c>
      <c r="C137" s="131" t="s">
        <v>86</v>
      </c>
      <c r="D137" s="110">
        <v>26</v>
      </c>
      <c r="E137" s="111"/>
      <c r="F137" s="109">
        <v>26.86</v>
      </c>
      <c r="G137" s="23">
        <f aca="true" t="shared" si="5" ref="G137:G157">D137*F137</f>
        <v>698.36</v>
      </c>
    </row>
    <row r="138" spans="1:7" ht="13.5" customHeight="1">
      <c r="A138" s="10">
        <v>3</v>
      </c>
      <c r="B138" s="9" t="s">
        <v>87</v>
      </c>
      <c r="C138" s="131" t="s">
        <v>105</v>
      </c>
      <c r="D138" s="110">
        <v>26</v>
      </c>
      <c r="E138" s="111"/>
      <c r="F138" s="109">
        <v>26.86</v>
      </c>
      <c r="G138" s="23">
        <f t="shared" si="5"/>
        <v>698.36</v>
      </c>
    </row>
    <row r="139" spans="1:7" ht="13.5" customHeight="1">
      <c r="A139" s="10">
        <v>4</v>
      </c>
      <c r="B139" s="9" t="s">
        <v>176</v>
      </c>
      <c r="C139" s="131" t="s">
        <v>88</v>
      </c>
      <c r="D139" s="110">
        <v>15</v>
      </c>
      <c r="E139" s="111"/>
      <c r="F139" s="109">
        <v>170.07</v>
      </c>
      <c r="G139" s="23">
        <f t="shared" si="5"/>
        <v>2551.0499999999997</v>
      </c>
    </row>
    <row r="140" spans="1:7" ht="24.75" customHeight="1">
      <c r="A140" s="10">
        <v>5</v>
      </c>
      <c r="B140" s="9" t="s">
        <v>177</v>
      </c>
      <c r="C140" s="131" t="s">
        <v>56</v>
      </c>
      <c r="D140" s="110">
        <v>8</v>
      </c>
      <c r="E140" s="111"/>
      <c r="F140" s="109">
        <v>187.76</v>
      </c>
      <c r="G140" s="23">
        <f t="shared" si="5"/>
        <v>1502.08</v>
      </c>
    </row>
    <row r="141" spans="1:7" ht="13.5" customHeight="1">
      <c r="A141" s="10">
        <v>6</v>
      </c>
      <c r="B141" s="9" t="s">
        <v>89</v>
      </c>
      <c r="C141" s="131" t="s">
        <v>56</v>
      </c>
      <c r="D141" s="110">
        <v>25</v>
      </c>
      <c r="E141" s="111"/>
      <c r="F141" s="109">
        <v>79</v>
      </c>
      <c r="G141" s="23">
        <f t="shared" si="5"/>
        <v>1975</v>
      </c>
    </row>
    <row r="142" spans="1:7" ht="24">
      <c r="A142" s="10">
        <v>7</v>
      </c>
      <c r="B142" s="9" t="s">
        <v>178</v>
      </c>
      <c r="C142" s="131" t="s">
        <v>90</v>
      </c>
      <c r="D142" s="110">
        <v>976</v>
      </c>
      <c r="E142" s="111"/>
      <c r="F142" s="109">
        <v>1.9</v>
      </c>
      <c r="G142" s="23">
        <f t="shared" si="5"/>
        <v>1854.3999999999999</v>
      </c>
    </row>
    <row r="143" spans="1:7" ht="12" customHeight="1">
      <c r="A143" s="10">
        <v>8</v>
      </c>
      <c r="B143" s="11" t="s">
        <v>179</v>
      </c>
      <c r="C143" s="132" t="s">
        <v>56</v>
      </c>
      <c r="D143" s="110">
        <v>0</v>
      </c>
      <c r="E143" s="111"/>
      <c r="F143" s="112">
        <v>56.18</v>
      </c>
      <c r="G143" s="23">
        <f t="shared" si="5"/>
        <v>0</v>
      </c>
    </row>
    <row r="144" spans="1:7" ht="12">
      <c r="A144" s="10">
        <v>9</v>
      </c>
      <c r="B144" s="11" t="s">
        <v>180</v>
      </c>
      <c r="C144" s="132" t="s">
        <v>48</v>
      </c>
      <c r="D144" s="110">
        <v>8</v>
      </c>
      <c r="E144" s="111"/>
      <c r="F144" s="112">
        <v>196.93</v>
      </c>
      <c r="G144" s="23">
        <f t="shared" si="5"/>
        <v>1575.44</v>
      </c>
    </row>
    <row r="145" spans="1:7" ht="12">
      <c r="A145" s="113">
        <v>10</v>
      </c>
      <c r="B145" s="11" t="s">
        <v>91</v>
      </c>
      <c r="C145" s="132" t="s">
        <v>90</v>
      </c>
      <c r="D145" s="110">
        <v>594</v>
      </c>
      <c r="E145" s="111"/>
      <c r="F145" s="112">
        <v>12.64</v>
      </c>
      <c r="G145" s="23">
        <f t="shared" si="5"/>
        <v>7508.160000000001</v>
      </c>
    </row>
    <row r="146" spans="1:7" ht="12">
      <c r="A146" s="113">
        <v>11</v>
      </c>
      <c r="B146" s="11" t="s">
        <v>181</v>
      </c>
      <c r="C146" s="132" t="s">
        <v>56</v>
      </c>
      <c r="D146" s="110">
        <v>10</v>
      </c>
      <c r="E146" s="111"/>
      <c r="F146" s="112">
        <v>150.54</v>
      </c>
      <c r="G146" s="23">
        <f t="shared" si="5"/>
        <v>1505.3999999999999</v>
      </c>
    </row>
    <row r="147" spans="1:7" ht="12">
      <c r="A147" s="113">
        <v>12</v>
      </c>
      <c r="B147" s="11" t="s">
        <v>182</v>
      </c>
      <c r="C147" s="132" t="s">
        <v>56</v>
      </c>
      <c r="D147" s="110">
        <v>4</v>
      </c>
      <c r="E147" s="111"/>
      <c r="F147" s="112">
        <v>91.06</v>
      </c>
      <c r="G147" s="23">
        <f t="shared" si="5"/>
        <v>364.24</v>
      </c>
    </row>
    <row r="148" spans="1:7" ht="12">
      <c r="A148" s="113">
        <v>13</v>
      </c>
      <c r="B148" s="11" t="s">
        <v>183</v>
      </c>
      <c r="C148" s="132" t="s">
        <v>56</v>
      </c>
      <c r="D148" s="110">
        <v>0</v>
      </c>
      <c r="E148" s="111"/>
      <c r="F148" s="112">
        <v>75.06</v>
      </c>
      <c r="G148" s="23">
        <f t="shared" si="5"/>
        <v>0</v>
      </c>
    </row>
    <row r="149" spans="1:7" ht="12">
      <c r="A149" s="113">
        <v>14</v>
      </c>
      <c r="B149" s="11" t="s">
        <v>184</v>
      </c>
      <c r="C149" s="132" t="s">
        <v>56</v>
      </c>
      <c r="D149" s="110">
        <v>2</v>
      </c>
      <c r="E149" s="111"/>
      <c r="F149" s="112">
        <v>350.26</v>
      </c>
      <c r="G149" s="23">
        <f t="shared" si="5"/>
        <v>700.52</v>
      </c>
    </row>
    <row r="150" spans="1:7" ht="12">
      <c r="A150" s="113">
        <v>15</v>
      </c>
      <c r="B150" s="11" t="s">
        <v>185</v>
      </c>
      <c r="C150" s="132" t="s">
        <v>90</v>
      </c>
      <c r="D150" s="110">
        <v>2</v>
      </c>
      <c r="E150" s="111"/>
      <c r="F150" s="112">
        <v>160.04</v>
      </c>
      <c r="G150" s="23">
        <f t="shared" si="5"/>
        <v>320.08</v>
      </c>
    </row>
    <row r="151" spans="1:7" ht="12">
      <c r="A151" s="113">
        <v>16</v>
      </c>
      <c r="B151" s="11" t="s">
        <v>186</v>
      </c>
      <c r="C151" s="132" t="s">
        <v>92</v>
      </c>
      <c r="D151" s="110">
        <v>22</v>
      </c>
      <c r="E151" s="111"/>
      <c r="F151" s="112">
        <v>120.82</v>
      </c>
      <c r="G151" s="23">
        <f t="shared" si="5"/>
        <v>2658.04</v>
      </c>
    </row>
    <row r="152" spans="1:7" ht="12">
      <c r="A152" s="113">
        <v>17</v>
      </c>
      <c r="B152" s="11" t="s">
        <v>93</v>
      </c>
      <c r="C152" s="132" t="s">
        <v>94</v>
      </c>
      <c r="D152" s="110">
        <v>12</v>
      </c>
      <c r="E152" s="111"/>
      <c r="F152" s="112">
        <v>59.91</v>
      </c>
      <c r="G152" s="23">
        <f t="shared" si="5"/>
        <v>718.92</v>
      </c>
    </row>
    <row r="153" spans="1:7" ht="12">
      <c r="A153" s="113">
        <v>18</v>
      </c>
      <c r="B153" s="11" t="s">
        <v>95</v>
      </c>
      <c r="C153" s="132" t="s">
        <v>33</v>
      </c>
      <c r="D153" s="110">
        <v>5.81</v>
      </c>
      <c r="E153" s="111"/>
      <c r="F153" s="112">
        <v>632.01</v>
      </c>
      <c r="G153" s="23">
        <f t="shared" si="5"/>
        <v>3671.9781</v>
      </c>
    </row>
    <row r="154" spans="1:7" ht="24">
      <c r="A154" s="113">
        <v>19</v>
      </c>
      <c r="B154" s="11" t="s">
        <v>187</v>
      </c>
      <c r="C154" s="132" t="s">
        <v>56</v>
      </c>
      <c r="D154" s="110">
        <v>28</v>
      </c>
      <c r="E154" s="111"/>
      <c r="F154" s="112">
        <v>31.6</v>
      </c>
      <c r="G154" s="23">
        <f t="shared" si="5"/>
        <v>884.8000000000001</v>
      </c>
    </row>
    <row r="155" spans="1:7" ht="12">
      <c r="A155" s="113">
        <v>20</v>
      </c>
      <c r="B155" s="11" t="s">
        <v>96</v>
      </c>
      <c r="C155" s="132" t="s">
        <v>56</v>
      </c>
      <c r="D155" s="114">
        <v>4</v>
      </c>
      <c r="E155" s="111"/>
      <c r="F155" s="115">
        <v>221.81</v>
      </c>
      <c r="G155" s="23">
        <f t="shared" si="5"/>
        <v>887.24</v>
      </c>
    </row>
    <row r="156" spans="1:7" ht="12">
      <c r="A156" s="10">
        <v>21</v>
      </c>
      <c r="B156" s="54" t="s">
        <v>97</v>
      </c>
      <c r="C156" s="132" t="s">
        <v>188</v>
      </c>
      <c r="D156" s="114">
        <v>30</v>
      </c>
      <c r="E156" s="111"/>
      <c r="F156" s="114">
        <v>158</v>
      </c>
      <c r="G156" s="23">
        <f t="shared" si="5"/>
        <v>4740</v>
      </c>
    </row>
    <row r="157" spans="1:7" ht="12">
      <c r="A157" s="10">
        <v>22</v>
      </c>
      <c r="B157" s="54" t="s">
        <v>98</v>
      </c>
      <c r="C157" s="132" t="s">
        <v>56</v>
      </c>
      <c r="D157" s="116">
        <v>0</v>
      </c>
      <c r="E157" s="111"/>
      <c r="F157" s="115">
        <v>52.14</v>
      </c>
      <c r="G157" s="23">
        <f t="shared" si="5"/>
        <v>0</v>
      </c>
    </row>
    <row r="158" spans="1:7" ht="12">
      <c r="A158" s="10"/>
      <c r="B158" s="126" t="s">
        <v>205</v>
      </c>
      <c r="C158" s="49"/>
      <c r="D158" s="24"/>
      <c r="E158" s="24"/>
      <c r="F158" s="25"/>
      <c r="G158" s="25">
        <f>SUM(G136:G157)</f>
        <v>35427.828100000006</v>
      </c>
    </row>
    <row r="159" spans="1:7" ht="12">
      <c r="A159" s="10"/>
      <c r="B159" s="127" t="s">
        <v>204</v>
      </c>
      <c r="C159" s="49"/>
      <c r="D159" s="24"/>
      <c r="E159" s="24"/>
      <c r="F159" s="25"/>
      <c r="G159" s="26">
        <f>(G158*15%)+G158</f>
        <v>40742.002315000005</v>
      </c>
    </row>
    <row r="160" spans="1:7" ht="12">
      <c r="A160" s="10"/>
      <c r="B160" s="127" t="s">
        <v>201</v>
      </c>
      <c r="C160" s="49"/>
      <c r="D160" s="24"/>
      <c r="E160" s="24"/>
      <c r="F160" s="25"/>
      <c r="G160" s="26">
        <f>G159*1.18</f>
        <v>48075.5627317</v>
      </c>
    </row>
    <row r="161" spans="1:7" ht="12">
      <c r="A161" s="10"/>
      <c r="B161" s="127" t="s">
        <v>202</v>
      </c>
      <c r="C161" s="52" t="s">
        <v>11</v>
      </c>
      <c r="D161" s="24"/>
      <c r="E161" s="24"/>
      <c r="F161" s="25"/>
      <c r="G161" s="26">
        <f>G160/C5/12</f>
        <v>0.2415104978936211</v>
      </c>
    </row>
    <row r="162" spans="1:7" ht="24">
      <c r="A162" s="121" t="s">
        <v>189</v>
      </c>
      <c r="B162" s="94" t="s">
        <v>99</v>
      </c>
      <c r="C162" s="12"/>
      <c r="D162" s="122"/>
      <c r="E162" s="24"/>
      <c r="F162" s="25"/>
      <c r="G162" s="26"/>
    </row>
    <row r="163" spans="1:7" ht="12">
      <c r="A163" s="8">
        <v>1</v>
      </c>
      <c r="B163" s="9" t="s">
        <v>197</v>
      </c>
      <c r="C163" s="12" t="s">
        <v>200</v>
      </c>
      <c r="D163" s="68">
        <v>8</v>
      </c>
      <c r="E163" s="114">
        <v>12</v>
      </c>
      <c r="F163" s="114">
        <v>1984.26</v>
      </c>
      <c r="G163" s="23">
        <f>D163*E163*F163</f>
        <v>190488.96</v>
      </c>
    </row>
    <row r="164" spans="1:7" ht="12">
      <c r="A164" s="8">
        <v>2</v>
      </c>
      <c r="B164" s="9" t="s">
        <v>198</v>
      </c>
      <c r="C164" s="12" t="s">
        <v>200</v>
      </c>
      <c r="D164" s="68">
        <v>8</v>
      </c>
      <c r="E164" s="114">
        <v>12</v>
      </c>
      <c r="F164" s="114">
        <v>406.71</v>
      </c>
      <c r="G164" s="23">
        <f>D164*E164*F164</f>
        <v>39044.159999999996</v>
      </c>
    </row>
    <row r="165" spans="1:7" ht="12">
      <c r="A165" s="8">
        <v>3</v>
      </c>
      <c r="B165" s="9" t="s">
        <v>199</v>
      </c>
      <c r="C165" s="12" t="s">
        <v>200</v>
      </c>
      <c r="D165" s="68">
        <v>8</v>
      </c>
      <c r="E165" s="114">
        <v>1</v>
      </c>
      <c r="F165" s="114">
        <v>3534</v>
      </c>
      <c r="G165" s="23">
        <f>D165*E165*F165</f>
        <v>28272</v>
      </c>
    </row>
    <row r="166" spans="1:7" ht="12">
      <c r="A166" s="8"/>
      <c r="B166" s="128" t="s">
        <v>205</v>
      </c>
      <c r="C166" s="12"/>
      <c r="D166" s="122"/>
      <c r="E166" s="24"/>
      <c r="F166" s="25"/>
      <c r="G166" s="26">
        <f>G163+G164+G165</f>
        <v>257805.12</v>
      </c>
    </row>
    <row r="167" spans="1:7" ht="12">
      <c r="A167" s="8"/>
      <c r="B167" s="128" t="s">
        <v>201</v>
      </c>
      <c r="C167" s="12"/>
      <c r="D167" s="122"/>
      <c r="E167" s="24"/>
      <c r="F167" s="25"/>
      <c r="G167" s="26">
        <f>G166*1.18</f>
        <v>304210.0416</v>
      </c>
    </row>
    <row r="168" spans="1:7" ht="12">
      <c r="A168" s="10"/>
      <c r="B168" s="127" t="s">
        <v>202</v>
      </c>
      <c r="C168" s="52" t="s">
        <v>219</v>
      </c>
      <c r="D168" s="24"/>
      <c r="E168" s="24"/>
      <c r="F168" s="25"/>
      <c r="G168" s="26">
        <f>G167/C5/12</f>
        <v>1.5282175483015343</v>
      </c>
    </row>
    <row r="169" spans="1:7" ht="24">
      <c r="A169" s="121" t="s">
        <v>196</v>
      </c>
      <c r="B169" s="94" t="s">
        <v>209</v>
      </c>
      <c r="C169" s="12" t="s">
        <v>200</v>
      </c>
      <c r="D169" s="68">
        <v>8</v>
      </c>
      <c r="E169" s="136">
        <v>1</v>
      </c>
      <c r="F169" s="114">
        <v>3141.88</v>
      </c>
      <c r="G169" s="23">
        <f>D169*E169*F169</f>
        <v>25135.04</v>
      </c>
    </row>
    <row r="170" spans="1:7" ht="12">
      <c r="A170" s="10"/>
      <c r="B170" s="128" t="s">
        <v>201</v>
      </c>
      <c r="C170" s="12"/>
      <c r="D170" s="24"/>
      <c r="E170" s="24"/>
      <c r="F170" s="25"/>
      <c r="G170" s="26">
        <f>G169*1.18</f>
        <v>29659.3472</v>
      </c>
    </row>
    <row r="171" spans="1:7" ht="12">
      <c r="A171" s="10"/>
      <c r="B171" s="127" t="s">
        <v>202</v>
      </c>
      <c r="C171" s="70" t="s">
        <v>11</v>
      </c>
      <c r="D171" s="24"/>
      <c r="E171" s="24"/>
      <c r="F171" s="25"/>
      <c r="G171" s="26">
        <f>G170/C5/12</f>
        <v>0.14899552501230773</v>
      </c>
    </row>
    <row r="172" spans="1:7" ht="12">
      <c r="A172" s="21" t="s">
        <v>228</v>
      </c>
      <c r="B172" s="13" t="s">
        <v>100</v>
      </c>
      <c r="C172" s="12" t="s">
        <v>219</v>
      </c>
      <c r="D172" s="68">
        <f>C5</f>
        <v>16588.5</v>
      </c>
      <c r="E172" s="6"/>
      <c r="F172" s="74">
        <v>1.94</v>
      </c>
      <c r="G172" s="5">
        <f>D172*F172*12</f>
        <v>386180.27999999997</v>
      </c>
    </row>
    <row r="173" spans="1:7" ht="12">
      <c r="A173" s="21"/>
      <c r="B173" s="13"/>
      <c r="C173" s="12"/>
      <c r="D173" s="6"/>
      <c r="E173" s="6"/>
      <c r="F173" s="38"/>
      <c r="G173" s="5"/>
    </row>
    <row r="174" spans="1:7" ht="12">
      <c r="A174" s="21" t="s">
        <v>24</v>
      </c>
      <c r="B174" s="56" t="s">
        <v>102</v>
      </c>
      <c r="C174" s="12" t="s">
        <v>219</v>
      </c>
      <c r="D174" s="68">
        <f>C5</f>
        <v>16588.5</v>
      </c>
      <c r="E174" s="6"/>
      <c r="F174" s="74">
        <v>2.54</v>
      </c>
      <c r="G174" s="5">
        <f>D174*F174*12</f>
        <v>505617.48</v>
      </c>
    </row>
    <row r="175" spans="1:7" ht="12">
      <c r="A175" s="21"/>
      <c r="B175" s="56"/>
      <c r="C175" s="12"/>
      <c r="D175" s="122"/>
      <c r="E175" s="6"/>
      <c r="F175" s="38"/>
      <c r="G175" s="5"/>
    </row>
    <row r="176" spans="1:7" ht="24">
      <c r="A176" s="43" t="s">
        <v>26</v>
      </c>
      <c r="B176" s="44" t="s">
        <v>23</v>
      </c>
      <c r="C176" s="12" t="s">
        <v>219</v>
      </c>
      <c r="D176" s="68">
        <f>C5</f>
        <v>16588.5</v>
      </c>
      <c r="E176" s="6"/>
      <c r="F176" s="84">
        <v>1.43</v>
      </c>
      <c r="G176" s="66">
        <f>F176*D176*12</f>
        <v>284658.66000000003</v>
      </c>
    </row>
    <row r="177" spans="1:7" ht="12">
      <c r="A177" s="43"/>
      <c r="B177" s="44"/>
      <c r="C177" s="12"/>
      <c r="D177" s="6"/>
      <c r="E177" s="6"/>
      <c r="F177" s="46"/>
      <c r="G177" s="66"/>
    </row>
    <row r="178" spans="1:7" ht="12">
      <c r="A178" s="43" t="s">
        <v>39</v>
      </c>
      <c r="B178" s="44" t="s">
        <v>25</v>
      </c>
      <c r="C178" s="12" t="s">
        <v>219</v>
      </c>
      <c r="D178" s="68">
        <f>C5</f>
        <v>16588.5</v>
      </c>
      <c r="E178" s="6"/>
      <c r="F178" s="84">
        <v>0.95</v>
      </c>
      <c r="G178" s="66">
        <f>F178*D178*12</f>
        <v>189108.9</v>
      </c>
    </row>
    <row r="179" spans="1:7" ht="12">
      <c r="A179" s="51"/>
      <c r="B179" s="45" t="s">
        <v>103</v>
      </c>
      <c r="C179" s="12" t="s">
        <v>104</v>
      </c>
      <c r="D179" s="6"/>
      <c r="E179" s="6"/>
      <c r="F179" s="12"/>
      <c r="G179" s="117">
        <f>G23+G31+G33+G35+G36+G62+G64+G85+G109+G125+G133+G160+G167+G172+G174+G176+G178+G170</f>
        <v>3343637.09267618</v>
      </c>
    </row>
    <row r="180" spans="1:7" ht="12">
      <c r="A180" s="14"/>
      <c r="B180" s="60" t="s">
        <v>229</v>
      </c>
      <c r="C180" s="12" t="s">
        <v>101</v>
      </c>
      <c r="D180" s="52"/>
      <c r="E180" s="52"/>
      <c r="F180" s="12"/>
      <c r="G180" s="118">
        <f>G179/C5/12</f>
        <v>16.79696322088686</v>
      </c>
    </row>
    <row r="181" spans="1:7" ht="12">
      <c r="A181" s="14"/>
      <c r="B181" s="60" t="s">
        <v>234</v>
      </c>
      <c r="C181" s="12" t="s">
        <v>101</v>
      </c>
      <c r="D181" s="52"/>
      <c r="E181" s="52"/>
      <c r="F181" s="12"/>
      <c r="G181" s="118">
        <f>G24+G32+F35+F36+G63+G65+G86+G110+G126+G134+G161+G168+F172+F174+F176+F178+G171</f>
        <v>14.629562913444955</v>
      </c>
    </row>
    <row r="182" spans="1:7" ht="12">
      <c r="A182" s="14"/>
      <c r="B182" s="60" t="s">
        <v>235</v>
      </c>
      <c r="C182" s="12" t="s">
        <v>101</v>
      </c>
      <c r="D182" s="52"/>
      <c r="E182" s="52"/>
      <c r="F182" s="12"/>
      <c r="G182" s="118">
        <f>G24+G32+G34+F35+F36+G63+G65+G86+G110+G126+G134+G161+G168+F172+F174+F176+F178+G171</f>
        <v>17.416220451584543</v>
      </c>
    </row>
    <row r="183" spans="1:7" ht="12">
      <c r="A183" s="14"/>
      <c r="B183" s="51" t="s">
        <v>231</v>
      </c>
      <c r="C183" s="12"/>
      <c r="D183" s="52"/>
      <c r="E183" s="52"/>
      <c r="F183" s="12"/>
      <c r="G183" s="118"/>
    </row>
    <row r="184" spans="1:7" ht="12">
      <c r="A184" s="14"/>
      <c r="B184" s="45" t="s">
        <v>230</v>
      </c>
      <c r="C184" s="12"/>
      <c r="D184" s="52"/>
      <c r="E184" s="52"/>
      <c r="F184" s="12"/>
      <c r="G184" s="118"/>
    </row>
    <row r="185" spans="1:7" ht="12">
      <c r="A185" s="14"/>
      <c r="B185" s="51" t="s">
        <v>233</v>
      </c>
      <c r="C185" s="12" t="s">
        <v>101</v>
      </c>
      <c r="D185" s="52"/>
      <c r="E185" s="52"/>
      <c r="F185" s="12"/>
      <c r="G185" s="118">
        <v>14.12</v>
      </c>
    </row>
    <row r="186" spans="1:7" ht="12">
      <c r="A186" s="14"/>
      <c r="B186" s="51" t="s">
        <v>236</v>
      </c>
      <c r="C186" s="12" t="s">
        <v>101</v>
      </c>
      <c r="D186" s="52"/>
      <c r="E186" s="52"/>
      <c r="F186" s="12"/>
      <c r="G186" s="118">
        <v>16.73</v>
      </c>
    </row>
    <row r="187" spans="1:7" ht="12">
      <c r="A187" s="14"/>
      <c r="B187" s="45" t="s">
        <v>232</v>
      </c>
      <c r="C187" s="12"/>
      <c r="D187" s="52"/>
      <c r="E187" s="52"/>
      <c r="F187" s="12"/>
      <c r="G187" s="118"/>
    </row>
    <row r="188" spans="1:7" ht="12">
      <c r="A188" s="51"/>
      <c r="B188" s="51" t="s">
        <v>233</v>
      </c>
      <c r="C188" s="12" t="s">
        <v>101</v>
      </c>
      <c r="D188" s="52"/>
      <c r="E188" s="52"/>
      <c r="F188" s="12"/>
      <c r="G188" s="118">
        <v>15.14</v>
      </c>
    </row>
    <row r="189" spans="1:7" ht="12">
      <c r="A189" s="51"/>
      <c r="B189" s="51" t="s">
        <v>236</v>
      </c>
      <c r="C189" s="12" t="s">
        <v>101</v>
      </c>
      <c r="D189" s="52"/>
      <c r="E189" s="52"/>
      <c r="F189" s="12"/>
      <c r="G189" s="168">
        <v>18.11</v>
      </c>
    </row>
    <row r="190" spans="1:7" ht="12">
      <c r="A190" s="29"/>
      <c r="E190" s="28"/>
      <c r="F190" s="1"/>
      <c r="G190" s="61"/>
    </row>
    <row r="191" spans="1:7" ht="12">
      <c r="A191" s="29"/>
      <c r="E191" s="28"/>
      <c r="F191" s="1"/>
      <c r="G191" s="61"/>
    </row>
    <row r="192" spans="1:7" ht="12">
      <c r="A192" s="29"/>
      <c r="E192" s="28"/>
      <c r="F192" s="1"/>
      <c r="G192" s="120"/>
    </row>
    <row r="193" spans="1:7" ht="12.75">
      <c r="A193"/>
      <c r="B193" s="29" t="s">
        <v>206</v>
      </c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</sheetData>
  <sheetProtection selectLockedCells="1" selectUnlockedCells="1"/>
  <mergeCells count="3">
    <mergeCell ref="A2:G2"/>
    <mergeCell ref="A3:G3"/>
    <mergeCell ref="B9:F9"/>
  </mergeCells>
  <printOptions/>
  <pageMargins left="0.5513888888888889" right="0.5513888888888889" top="0.3541666666666667" bottom="0.7875" header="0.5118055555555555" footer="0.5118055555555555"/>
  <pageSetup firstPageNumber="1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G194"/>
  <sheetViews>
    <sheetView zoomScalePageLayoutView="0" workbookViewId="0" topLeftCell="A172">
      <selection activeCell="F103" sqref="F103"/>
    </sheetView>
  </sheetViews>
  <sheetFormatPr defaultColWidth="9.140625" defaultRowHeight="12.75"/>
  <cols>
    <col min="1" max="1" width="4.57421875" style="19" customWidth="1"/>
    <col min="2" max="2" width="34.57421875" style="29" customWidth="1"/>
    <col min="3" max="3" width="8.7109375" style="1" customWidth="1"/>
    <col min="4" max="4" width="8.8515625" style="28" customWidth="1"/>
    <col min="5" max="5" width="9.7109375" style="1" customWidth="1"/>
    <col min="6" max="6" width="9.421875" style="2" customWidth="1"/>
    <col min="7" max="7" width="11.8515625" style="29" customWidth="1"/>
    <col min="8" max="16384" width="9.140625" style="29" customWidth="1"/>
  </cols>
  <sheetData>
    <row r="1" spans="1:7" ht="12">
      <c r="A1" s="59"/>
      <c r="B1" s="59"/>
      <c r="E1" s="28"/>
      <c r="F1" s="1"/>
      <c r="G1" s="63" t="s">
        <v>0</v>
      </c>
    </row>
    <row r="2" spans="1:7" ht="12">
      <c r="A2" s="170" t="s">
        <v>107</v>
      </c>
      <c r="B2" s="171"/>
      <c r="C2" s="171"/>
      <c r="D2" s="171"/>
      <c r="E2" s="171"/>
      <c r="F2" s="171"/>
      <c r="G2" s="171"/>
    </row>
    <row r="3" spans="1:7" ht="12">
      <c r="A3" s="170" t="s">
        <v>108</v>
      </c>
      <c r="B3" s="171"/>
      <c r="C3" s="171"/>
      <c r="D3" s="171"/>
      <c r="E3" s="171"/>
      <c r="F3" s="171"/>
      <c r="G3" s="171"/>
    </row>
    <row r="4" spans="1:7" ht="12">
      <c r="A4" s="59"/>
      <c r="B4" s="30" t="s">
        <v>223</v>
      </c>
      <c r="E4" s="28"/>
      <c r="F4" s="1"/>
      <c r="G4" s="2"/>
    </row>
    <row r="5" spans="1:7" ht="12">
      <c r="A5" s="59"/>
      <c r="B5" s="31" t="s">
        <v>109</v>
      </c>
      <c r="C5" s="69">
        <v>6245.6</v>
      </c>
      <c r="D5" s="32"/>
      <c r="E5" s="32"/>
      <c r="F5" s="33"/>
      <c r="G5" s="2"/>
    </row>
    <row r="6" spans="1:7" ht="12">
      <c r="A6" s="59"/>
      <c r="B6" s="2"/>
      <c r="E6" s="28"/>
      <c r="F6" s="1"/>
      <c r="G6" s="2"/>
    </row>
    <row r="7" spans="1:7" ht="24">
      <c r="A7" s="10" t="s">
        <v>1</v>
      </c>
      <c r="B7" s="10" t="s">
        <v>2</v>
      </c>
      <c r="C7" s="10" t="s">
        <v>3</v>
      </c>
      <c r="D7" s="34" t="s">
        <v>4</v>
      </c>
      <c r="E7" s="64" t="s">
        <v>212</v>
      </c>
      <c r="F7" s="35" t="s">
        <v>5</v>
      </c>
      <c r="G7" s="3" t="s">
        <v>6</v>
      </c>
    </row>
    <row r="8" spans="1:7" ht="14.25" customHeight="1">
      <c r="A8" s="4">
        <v>1</v>
      </c>
      <c r="B8" s="4">
        <v>2</v>
      </c>
      <c r="C8" s="12">
        <v>3</v>
      </c>
      <c r="D8" s="36">
        <v>4</v>
      </c>
      <c r="E8" s="12">
        <v>5</v>
      </c>
      <c r="F8" s="4">
        <v>6</v>
      </c>
      <c r="G8" s="4">
        <v>7</v>
      </c>
    </row>
    <row r="9" spans="1:7" ht="12">
      <c r="A9" s="21" t="s">
        <v>7</v>
      </c>
      <c r="B9" s="172" t="s">
        <v>8</v>
      </c>
      <c r="C9" s="173"/>
      <c r="D9" s="173"/>
      <c r="E9" s="173"/>
      <c r="F9" s="173"/>
      <c r="G9" s="4"/>
    </row>
    <row r="10" spans="1:7" ht="12.75" customHeight="1">
      <c r="A10" s="65" t="s">
        <v>9</v>
      </c>
      <c r="B10" s="13" t="s">
        <v>10</v>
      </c>
      <c r="C10" s="12"/>
      <c r="D10" s="6"/>
      <c r="E10" s="6"/>
      <c r="F10" s="46"/>
      <c r="G10" s="66"/>
    </row>
    <row r="11" spans="1:7" ht="23.25" customHeight="1">
      <c r="A11" s="37">
        <v>1</v>
      </c>
      <c r="B11" s="67" t="s">
        <v>110</v>
      </c>
      <c r="C11" s="12" t="s">
        <v>111</v>
      </c>
      <c r="D11" s="68">
        <v>886.8</v>
      </c>
      <c r="E11" s="68">
        <v>288</v>
      </c>
      <c r="F11" s="70">
        <v>0.29</v>
      </c>
      <c r="G11" s="6">
        <f>D11*E11*F11</f>
        <v>74065.536</v>
      </c>
    </row>
    <row r="12" spans="1:7" ht="13.5" customHeight="1">
      <c r="A12" s="37">
        <v>2</v>
      </c>
      <c r="B12" s="67" t="s">
        <v>112</v>
      </c>
      <c r="C12" s="12" t="s">
        <v>111</v>
      </c>
      <c r="D12" s="68">
        <v>886.8</v>
      </c>
      <c r="E12" s="68">
        <v>24</v>
      </c>
      <c r="F12" s="70">
        <v>1.15</v>
      </c>
      <c r="G12" s="6">
        <f aca="true" t="shared" si="0" ref="G12:G21">D12*E12*F12</f>
        <v>24475.679999999993</v>
      </c>
    </row>
    <row r="13" spans="1:7" ht="13.5" customHeight="1">
      <c r="A13" s="37">
        <v>3</v>
      </c>
      <c r="B13" s="67" t="s">
        <v>113</v>
      </c>
      <c r="C13" s="12" t="s">
        <v>111</v>
      </c>
      <c r="D13" s="68">
        <v>82</v>
      </c>
      <c r="E13" s="68">
        <v>2</v>
      </c>
      <c r="F13" s="70">
        <v>14.36</v>
      </c>
      <c r="G13" s="6">
        <f t="shared" si="0"/>
        <v>2355.04</v>
      </c>
    </row>
    <row r="14" spans="1:7" ht="12">
      <c r="A14" s="37">
        <v>4</v>
      </c>
      <c r="B14" s="67" t="s">
        <v>214</v>
      </c>
      <c r="C14" s="12" t="s">
        <v>111</v>
      </c>
      <c r="D14" s="68">
        <v>88.7</v>
      </c>
      <c r="E14" s="68">
        <v>24</v>
      </c>
      <c r="F14" s="70">
        <v>0.93</v>
      </c>
      <c r="G14" s="6">
        <f t="shared" si="0"/>
        <v>1979.7840000000003</v>
      </c>
    </row>
    <row r="15" spans="1:7" ht="12.75" customHeight="1">
      <c r="A15" s="37">
        <v>5</v>
      </c>
      <c r="B15" s="67" t="s">
        <v>115</v>
      </c>
      <c r="C15" s="12" t="s">
        <v>111</v>
      </c>
      <c r="D15" s="68">
        <v>28</v>
      </c>
      <c r="E15" s="68">
        <v>288</v>
      </c>
      <c r="F15" s="70">
        <v>0.29</v>
      </c>
      <c r="G15" s="6">
        <f t="shared" si="0"/>
        <v>2338.56</v>
      </c>
    </row>
    <row r="16" spans="1:7" ht="12">
      <c r="A16" s="37">
        <v>6</v>
      </c>
      <c r="B16" s="67" t="s">
        <v>116</v>
      </c>
      <c r="C16" s="12" t="s">
        <v>111</v>
      </c>
      <c r="D16" s="68">
        <v>28</v>
      </c>
      <c r="E16" s="68">
        <v>14</v>
      </c>
      <c r="F16" s="70">
        <v>1.15</v>
      </c>
      <c r="G16" s="6">
        <f t="shared" si="0"/>
        <v>450.79999999999995</v>
      </c>
    </row>
    <row r="17" spans="1:7" ht="12.75" customHeight="1">
      <c r="A17" s="37">
        <v>7</v>
      </c>
      <c r="B17" s="67" t="s">
        <v>117</v>
      </c>
      <c r="C17" s="12" t="s">
        <v>111</v>
      </c>
      <c r="D17" s="68">
        <v>1391</v>
      </c>
      <c r="E17" s="68">
        <v>2</v>
      </c>
      <c r="F17" s="70">
        <v>1.6</v>
      </c>
      <c r="G17" s="6">
        <f t="shared" si="0"/>
        <v>4451.2</v>
      </c>
    </row>
    <row r="18" spans="1:7" ht="12">
      <c r="A18" s="37">
        <v>8</v>
      </c>
      <c r="B18" s="67" t="s">
        <v>118</v>
      </c>
      <c r="C18" s="12" t="s">
        <v>111</v>
      </c>
      <c r="D18" s="68">
        <v>16</v>
      </c>
      <c r="E18" s="68">
        <v>2</v>
      </c>
      <c r="F18" s="70">
        <v>2.27</v>
      </c>
      <c r="G18" s="6">
        <f t="shared" si="0"/>
        <v>72.64</v>
      </c>
    </row>
    <row r="19" spans="1:7" ht="12" customHeight="1">
      <c r="A19" s="37">
        <v>9</v>
      </c>
      <c r="B19" s="67" t="s">
        <v>119</v>
      </c>
      <c r="C19" s="12" t="s">
        <v>111</v>
      </c>
      <c r="D19" s="68">
        <v>105</v>
      </c>
      <c r="E19" s="68">
        <v>12</v>
      </c>
      <c r="F19" s="70">
        <v>1.86</v>
      </c>
      <c r="G19" s="6">
        <f t="shared" si="0"/>
        <v>2343.6</v>
      </c>
    </row>
    <row r="20" spans="1:7" ht="12">
      <c r="A20" s="37">
        <v>10</v>
      </c>
      <c r="B20" s="67" t="s">
        <v>120</v>
      </c>
      <c r="C20" s="12" t="s">
        <v>111</v>
      </c>
      <c r="D20" s="68">
        <v>49</v>
      </c>
      <c r="E20" s="68">
        <v>2</v>
      </c>
      <c r="F20" s="70">
        <v>2.77</v>
      </c>
      <c r="G20" s="6">
        <f t="shared" si="0"/>
        <v>271.46</v>
      </c>
    </row>
    <row r="21" spans="1:7" ht="24">
      <c r="A21" s="37">
        <v>11</v>
      </c>
      <c r="B21" s="67" t="s">
        <v>121</v>
      </c>
      <c r="C21" s="12" t="s">
        <v>111</v>
      </c>
      <c r="D21" s="68">
        <v>27</v>
      </c>
      <c r="E21" s="68">
        <v>12</v>
      </c>
      <c r="F21" s="70">
        <v>1.2</v>
      </c>
      <c r="G21" s="6">
        <f t="shared" si="0"/>
        <v>388.8</v>
      </c>
    </row>
    <row r="22" spans="1:7" ht="12">
      <c r="A22" s="37"/>
      <c r="B22" s="126" t="s">
        <v>205</v>
      </c>
      <c r="C22" s="12"/>
      <c r="D22" s="6"/>
      <c r="E22" s="6"/>
      <c r="F22" s="46"/>
      <c r="G22" s="66">
        <f>SUM(G11:G21)</f>
        <v>113193.09999999999</v>
      </c>
    </row>
    <row r="23" spans="1:7" ht="12">
      <c r="A23" s="37"/>
      <c r="B23" s="71" t="s">
        <v>203</v>
      </c>
      <c r="C23" s="12"/>
      <c r="D23" s="6"/>
      <c r="E23" s="6"/>
      <c r="F23" s="46"/>
      <c r="G23" s="66">
        <f>G22*1.18</f>
        <v>133567.85799999998</v>
      </c>
    </row>
    <row r="24" spans="1:7" ht="12">
      <c r="A24" s="39"/>
      <c r="B24" s="71" t="s">
        <v>202</v>
      </c>
      <c r="C24" s="12" t="s">
        <v>11</v>
      </c>
      <c r="D24" s="6"/>
      <c r="E24" s="6"/>
      <c r="F24" s="46"/>
      <c r="G24" s="66">
        <f>G23/C5/12</f>
        <v>1.7821594135604795</v>
      </c>
    </row>
    <row r="25" spans="1:7" ht="13.5" customHeight="1">
      <c r="A25" s="72" t="s">
        <v>12</v>
      </c>
      <c r="B25" s="13" t="s">
        <v>13</v>
      </c>
      <c r="C25" s="12"/>
      <c r="D25" s="6"/>
      <c r="E25" s="6"/>
      <c r="F25" s="46"/>
      <c r="G25" s="66"/>
    </row>
    <row r="26" spans="1:7" ht="25.5" customHeight="1">
      <c r="A26" s="39">
        <v>1</v>
      </c>
      <c r="B26" s="67" t="s">
        <v>191</v>
      </c>
      <c r="C26" s="12" t="s">
        <v>56</v>
      </c>
      <c r="D26" s="68">
        <v>3</v>
      </c>
      <c r="E26" s="68">
        <v>288</v>
      </c>
      <c r="F26" s="70">
        <v>28.24</v>
      </c>
      <c r="G26" s="6">
        <f>D26*E26*F26</f>
        <v>24399.359999999997</v>
      </c>
    </row>
    <row r="27" spans="1:7" ht="24" customHeight="1">
      <c r="A27" s="39">
        <v>2</v>
      </c>
      <c r="B27" s="67" t="s">
        <v>192</v>
      </c>
      <c r="C27" s="12" t="s">
        <v>56</v>
      </c>
      <c r="D27" s="68">
        <v>24</v>
      </c>
      <c r="E27" s="68">
        <v>144</v>
      </c>
      <c r="F27" s="70">
        <v>2.93</v>
      </c>
      <c r="G27" s="6">
        <f>D27*E27*F27</f>
        <v>10126.08</v>
      </c>
    </row>
    <row r="28" spans="1:7" ht="12" customHeight="1">
      <c r="A28" s="39">
        <v>3</v>
      </c>
      <c r="B28" s="67" t="s">
        <v>193</v>
      </c>
      <c r="C28" s="12" t="s">
        <v>63</v>
      </c>
      <c r="D28" s="68">
        <v>31.5</v>
      </c>
      <c r="E28" s="68">
        <v>6</v>
      </c>
      <c r="F28" s="70">
        <v>2.27</v>
      </c>
      <c r="G28" s="6">
        <f>D28*E28*F28</f>
        <v>429.03000000000003</v>
      </c>
    </row>
    <row r="29" spans="1:7" ht="11.25" customHeight="1">
      <c r="A29" s="39">
        <v>4</v>
      </c>
      <c r="B29" s="67" t="s">
        <v>218</v>
      </c>
      <c r="C29" s="12" t="s">
        <v>30</v>
      </c>
      <c r="D29" s="68">
        <v>12</v>
      </c>
      <c r="E29" s="68">
        <v>24</v>
      </c>
      <c r="F29" s="70">
        <v>6.54</v>
      </c>
      <c r="G29" s="6">
        <f>D29*E29*F29</f>
        <v>1883.52</v>
      </c>
    </row>
    <row r="30" spans="1:7" ht="12">
      <c r="A30" s="39"/>
      <c r="B30" s="71" t="s">
        <v>205</v>
      </c>
      <c r="C30" s="12"/>
      <c r="D30" s="6"/>
      <c r="E30" s="6"/>
      <c r="F30" s="46"/>
      <c r="G30" s="66">
        <f>G26+G27+G28+G29</f>
        <v>36837.98999999999</v>
      </c>
    </row>
    <row r="31" spans="1:7" ht="12">
      <c r="A31" s="39"/>
      <c r="B31" s="71" t="s">
        <v>201</v>
      </c>
      <c r="C31" s="12"/>
      <c r="D31" s="6"/>
      <c r="E31" s="6"/>
      <c r="F31" s="46"/>
      <c r="G31" s="66">
        <f>G30*1.18</f>
        <v>43468.82819999999</v>
      </c>
    </row>
    <row r="32" spans="1:7" ht="12">
      <c r="A32" s="39"/>
      <c r="B32" s="71" t="s">
        <v>202</v>
      </c>
      <c r="C32" s="12" t="s">
        <v>11</v>
      </c>
      <c r="D32" s="12"/>
      <c r="E32" s="6"/>
      <c r="F32" s="46"/>
      <c r="G32" s="66">
        <f>G31/C5/12</f>
        <v>0.5799926908543612</v>
      </c>
    </row>
    <row r="33" spans="1:7" ht="12">
      <c r="A33" s="72" t="s">
        <v>14</v>
      </c>
      <c r="B33" s="13" t="s">
        <v>15</v>
      </c>
      <c r="C33" s="12" t="s">
        <v>200</v>
      </c>
      <c r="D33" s="68">
        <v>3</v>
      </c>
      <c r="E33" s="6"/>
      <c r="F33" s="70">
        <v>4494.24</v>
      </c>
      <c r="G33" s="66">
        <f>F33*D33*12</f>
        <v>161792.63999999998</v>
      </c>
    </row>
    <row r="34" spans="1:7" ht="13.5" customHeight="1">
      <c r="A34" s="72"/>
      <c r="B34" s="13"/>
      <c r="C34" s="12" t="s">
        <v>11</v>
      </c>
      <c r="D34" s="122"/>
      <c r="E34" s="122"/>
      <c r="F34" s="52"/>
      <c r="G34" s="66">
        <f>G33/C5/7*9/12</f>
        <v>2.7755420959212422</v>
      </c>
    </row>
    <row r="35" spans="1:7" ht="13.5" customHeight="1">
      <c r="A35" s="73" t="s">
        <v>16</v>
      </c>
      <c r="B35" s="40" t="s">
        <v>17</v>
      </c>
      <c r="C35" s="12" t="s">
        <v>11</v>
      </c>
      <c r="D35" s="68">
        <f>C5</f>
        <v>6245.6</v>
      </c>
      <c r="E35" s="6"/>
      <c r="F35" s="74">
        <v>1.09</v>
      </c>
      <c r="G35" s="66">
        <f>F35*D35*12</f>
        <v>81692.448</v>
      </c>
    </row>
    <row r="36" spans="1:7" ht="24" customHeight="1">
      <c r="A36" s="72" t="s">
        <v>18</v>
      </c>
      <c r="B36" s="40" t="s">
        <v>19</v>
      </c>
      <c r="C36" s="12" t="s">
        <v>11</v>
      </c>
      <c r="D36" s="68">
        <f>C5</f>
        <v>6245.6</v>
      </c>
      <c r="E36" s="6"/>
      <c r="F36" s="84">
        <v>0.12</v>
      </c>
      <c r="G36" s="66">
        <f>F36*D36*12</f>
        <v>8993.664</v>
      </c>
    </row>
    <row r="37" spans="1:7" ht="24">
      <c r="A37" s="72" t="s">
        <v>20</v>
      </c>
      <c r="B37" s="40" t="s">
        <v>122</v>
      </c>
      <c r="C37" s="12"/>
      <c r="D37" s="6"/>
      <c r="E37" s="6"/>
      <c r="F37" s="46"/>
      <c r="G37" s="66"/>
    </row>
    <row r="38" spans="1:7" ht="12">
      <c r="A38" s="39">
        <v>1</v>
      </c>
      <c r="B38" s="75" t="s">
        <v>123</v>
      </c>
      <c r="C38" s="76" t="s">
        <v>81</v>
      </c>
      <c r="D38" s="68">
        <v>300</v>
      </c>
      <c r="E38" s="68">
        <v>1</v>
      </c>
      <c r="F38" s="139">
        <v>1.72</v>
      </c>
      <c r="G38" s="6">
        <f aca="true" t="shared" si="1" ref="G38:G60">D38*E38*F38</f>
        <v>516</v>
      </c>
    </row>
    <row r="39" spans="1:7" ht="12">
      <c r="A39" s="39">
        <v>2</v>
      </c>
      <c r="B39" s="75" t="s">
        <v>124</v>
      </c>
      <c r="C39" s="77" t="s">
        <v>81</v>
      </c>
      <c r="D39" s="68">
        <v>300</v>
      </c>
      <c r="E39" s="68">
        <v>28</v>
      </c>
      <c r="F39" s="139">
        <v>0.14</v>
      </c>
      <c r="G39" s="6">
        <f t="shared" si="1"/>
        <v>1176</v>
      </c>
    </row>
    <row r="40" spans="1:7" ht="12">
      <c r="A40" s="39">
        <v>3</v>
      </c>
      <c r="B40" s="75" t="s">
        <v>125</v>
      </c>
      <c r="C40" s="77" t="s">
        <v>81</v>
      </c>
      <c r="D40" s="68">
        <v>300</v>
      </c>
      <c r="E40" s="68">
        <v>10</v>
      </c>
      <c r="F40" s="139">
        <v>0.69</v>
      </c>
      <c r="G40" s="6">
        <f t="shared" si="1"/>
        <v>2070</v>
      </c>
    </row>
    <row r="41" spans="1:7" ht="12">
      <c r="A41" s="39">
        <v>4</v>
      </c>
      <c r="B41" s="75" t="s">
        <v>226</v>
      </c>
      <c r="C41" s="77" t="s">
        <v>81</v>
      </c>
      <c r="D41" s="68">
        <v>314</v>
      </c>
      <c r="E41" s="68">
        <v>12</v>
      </c>
      <c r="F41" s="139">
        <v>0.69</v>
      </c>
      <c r="G41" s="6">
        <f t="shared" si="1"/>
        <v>2599.9199999999996</v>
      </c>
    </row>
    <row r="42" spans="1:7" ht="12">
      <c r="A42" s="39">
        <v>5</v>
      </c>
      <c r="B42" s="75" t="s">
        <v>126</v>
      </c>
      <c r="C42" s="77" t="s">
        <v>127</v>
      </c>
      <c r="D42" s="68">
        <v>3</v>
      </c>
      <c r="E42" s="68">
        <v>245</v>
      </c>
      <c r="F42" s="139">
        <v>3.28</v>
      </c>
      <c r="G42" s="6">
        <f t="shared" si="1"/>
        <v>2410.7999999999997</v>
      </c>
    </row>
    <row r="43" spans="1:7" ht="12">
      <c r="A43" s="39">
        <v>6</v>
      </c>
      <c r="B43" s="75" t="s">
        <v>128</v>
      </c>
      <c r="C43" s="77" t="s">
        <v>81</v>
      </c>
      <c r="D43" s="68">
        <v>1208</v>
      </c>
      <c r="E43" s="68">
        <v>1</v>
      </c>
      <c r="F43" s="139">
        <v>1.2</v>
      </c>
      <c r="G43" s="6">
        <f t="shared" si="1"/>
        <v>1449.6</v>
      </c>
    </row>
    <row r="44" spans="1:7" ht="12">
      <c r="A44" s="39">
        <v>7</v>
      </c>
      <c r="B44" s="75" t="s">
        <v>129</v>
      </c>
      <c r="C44" s="77" t="s">
        <v>81</v>
      </c>
      <c r="D44" s="68">
        <v>1208</v>
      </c>
      <c r="E44" s="68">
        <v>122</v>
      </c>
      <c r="F44" s="139">
        <v>0.06</v>
      </c>
      <c r="G44" s="6">
        <f t="shared" si="1"/>
        <v>8842.56</v>
      </c>
    </row>
    <row r="45" spans="1:7" ht="13.5" customHeight="1">
      <c r="A45" s="39">
        <v>8</v>
      </c>
      <c r="B45" s="75" t="s">
        <v>130</v>
      </c>
      <c r="C45" s="77" t="s">
        <v>131</v>
      </c>
      <c r="D45" s="68">
        <v>0.1</v>
      </c>
      <c r="E45" s="68">
        <v>3</v>
      </c>
      <c r="F45" s="139">
        <v>11.29</v>
      </c>
      <c r="G45" s="6">
        <f t="shared" si="1"/>
        <v>3.3870000000000005</v>
      </c>
    </row>
    <row r="46" spans="1:7" ht="13.5" customHeight="1">
      <c r="A46" s="39">
        <v>9</v>
      </c>
      <c r="B46" s="75" t="s">
        <v>132</v>
      </c>
      <c r="C46" s="77" t="s">
        <v>127</v>
      </c>
      <c r="D46" s="68"/>
      <c r="E46" s="68">
        <v>1</v>
      </c>
      <c r="F46" s="139">
        <v>2.37</v>
      </c>
      <c r="G46" s="6">
        <f t="shared" si="1"/>
        <v>0</v>
      </c>
    </row>
    <row r="47" spans="1:7" ht="13.5" customHeight="1">
      <c r="A47" s="39">
        <v>10</v>
      </c>
      <c r="B47" s="75" t="s">
        <v>133</v>
      </c>
      <c r="C47" s="77" t="s">
        <v>81</v>
      </c>
      <c r="D47" s="68">
        <v>314</v>
      </c>
      <c r="E47" s="68">
        <v>122</v>
      </c>
      <c r="F47" s="139">
        <v>0.14</v>
      </c>
      <c r="G47" s="6">
        <f t="shared" si="1"/>
        <v>5363.120000000001</v>
      </c>
    </row>
    <row r="48" spans="1:7" ht="12">
      <c r="A48" s="39">
        <v>11</v>
      </c>
      <c r="B48" s="75" t="s">
        <v>134</v>
      </c>
      <c r="C48" s="77" t="s">
        <v>81</v>
      </c>
      <c r="D48" s="68">
        <v>28</v>
      </c>
      <c r="E48" s="68">
        <v>28</v>
      </c>
      <c r="F48" s="139">
        <v>0.14</v>
      </c>
      <c r="G48" s="6">
        <f t="shared" si="1"/>
        <v>109.76</v>
      </c>
    </row>
    <row r="49" spans="1:7" ht="12">
      <c r="A49" s="39">
        <v>12</v>
      </c>
      <c r="B49" s="75" t="s">
        <v>135</v>
      </c>
      <c r="C49" s="77" t="s">
        <v>81</v>
      </c>
      <c r="D49" s="68">
        <v>314</v>
      </c>
      <c r="E49" s="68">
        <v>25</v>
      </c>
      <c r="F49" s="139">
        <v>0.69</v>
      </c>
      <c r="G49" s="6">
        <f t="shared" si="1"/>
        <v>5416.5</v>
      </c>
    </row>
    <row r="50" spans="1:7" ht="24">
      <c r="A50" s="39">
        <v>13</v>
      </c>
      <c r="B50" s="75" t="s">
        <v>136</v>
      </c>
      <c r="C50" s="77" t="s">
        <v>131</v>
      </c>
      <c r="D50" s="68">
        <v>1</v>
      </c>
      <c r="E50" s="68">
        <v>36</v>
      </c>
      <c r="F50" s="96">
        <v>11.29</v>
      </c>
      <c r="G50" s="6">
        <f t="shared" si="1"/>
        <v>406.43999999999994</v>
      </c>
    </row>
    <row r="51" spans="1:7" ht="14.25" customHeight="1">
      <c r="A51" s="39">
        <v>14</v>
      </c>
      <c r="B51" s="75" t="s">
        <v>137</v>
      </c>
      <c r="C51" s="77" t="s">
        <v>81</v>
      </c>
      <c r="D51" s="68">
        <v>314</v>
      </c>
      <c r="E51" s="68">
        <v>36</v>
      </c>
      <c r="F51" s="139">
        <v>0.15</v>
      </c>
      <c r="G51" s="6">
        <f t="shared" si="1"/>
        <v>1695.6</v>
      </c>
    </row>
    <row r="52" spans="1:7" ht="14.25" customHeight="1">
      <c r="A52" s="39">
        <v>15</v>
      </c>
      <c r="B52" s="75" t="s">
        <v>138</v>
      </c>
      <c r="C52" s="77" t="s">
        <v>81</v>
      </c>
      <c r="D52" s="68">
        <v>28</v>
      </c>
      <c r="E52" s="68">
        <v>5</v>
      </c>
      <c r="F52" s="139">
        <v>2.02</v>
      </c>
      <c r="G52" s="6">
        <f t="shared" si="1"/>
        <v>282.8</v>
      </c>
    </row>
    <row r="53" spans="1:7" ht="14.25" customHeight="1">
      <c r="A53" s="39">
        <v>16</v>
      </c>
      <c r="B53" s="75" t="s">
        <v>139</v>
      </c>
      <c r="C53" s="77" t="s">
        <v>81</v>
      </c>
      <c r="D53" s="68">
        <v>27</v>
      </c>
      <c r="E53" s="68">
        <v>2</v>
      </c>
      <c r="F53" s="139">
        <v>4.8</v>
      </c>
      <c r="G53" s="6">
        <f t="shared" si="1"/>
        <v>259.2</v>
      </c>
    </row>
    <row r="54" spans="1:7" ht="14.25" customHeight="1">
      <c r="A54" s="39">
        <v>17</v>
      </c>
      <c r="B54" s="75" t="s">
        <v>140</v>
      </c>
      <c r="C54" s="77" t="s">
        <v>81</v>
      </c>
      <c r="D54" s="68">
        <v>521</v>
      </c>
      <c r="E54" s="68">
        <v>72</v>
      </c>
      <c r="F54" s="96">
        <v>0.06</v>
      </c>
      <c r="G54" s="6">
        <f t="shared" si="1"/>
        <v>2250.72</v>
      </c>
    </row>
    <row r="55" spans="1:7" ht="14.25" customHeight="1">
      <c r="A55" s="39">
        <v>18</v>
      </c>
      <c r="B55" s="78" t="s">
        <v>141</v>
      </c>
      <c r="C55" s="123" t="s">
        <v>131</v>
      </c>
      <c r="D55" s="68">
        <v>1</v>
      </c>
      <c r="E55" s="68">
        <v>1</v>
      </c>
      <c r="F55" s="141">
        <v>11.29</v>
      </c>
      <c r="G55" s="6">
        <f t="shared" si="1"/>
        <v>11.29</v>
      </c>
    </row>
    <row r="56" spans="1:7" ht="14.25" customHeight="1">
      <c r="A56" s="39">
        <v>19</v>
      </c>
      <c r="B56" s="81" t="s">
        <v>142</v>
      </c>
      <c r="C56" s="22" t="s">
        <v>143</v>
      </c>
      <c r="D56" s="68">
        <v>16.77</v>
      </c>
      <c r="E56" s="68">
        <v>3</v>
      </c>
      <c r="F56" s="138">
        <v>27.3</v>
      </c>
      <c r="G56" s="6">
        <f t="shared" si="1"/>
        <v>1373.4630000000002</v>
      </c>
    </row>
    <row r="57" spans="1:7" ht="14.25" customHeight="1">
      <c r="A57" s="39">
        <v>20</v>
      </c>
      <c r="B57" s="81" t="s">
        <v>195</v>
      </c>
      <c r="C57" s="49" t="s">
        <v>33</v>
      </c>
      <c r="D57" s="68">
        <v>0</v>
      </c>
      <c r="E57" s="68">
        <v>2</v>
      </c>
      <c r="F57" s="114">
        <v>666.64</v>
      </c>
      <c r="G57" s="6">
        <f t="shared" si="1"/>
        <v>0</v>
      </c>
    </row>
    <row r="58" spans="1:7" ht="14.25" customHeight="1">
      <c r="A58" s="39">
        <v>21</v>
      </c>
      <c r="B58" s="81" t="s">
        <v>144</v>
      </c>
      <c r="C58" s="49" t="s">
        <v>33</v>
      </c>
      <c r="D58" s="68">
        <v>0</v>
      </c>
      <c r="E58" s="68">
        <v>6</v>
      </c>
      <c r="F58" s="114">
        <v>506.11</v>
      </c>
      <c r="G58" s="6">
        <f t="shared" si="1"/>
        <v>0</v>
      </c>
    </row>
    <row r="59" spans="1:7" ht="14.25" customHeight="1">
      <c r="A59" s="39">
        <v>22</v>
      </c>
      <c r="B59" s="81" t="s">
        <v>145</v>
      </c>
      <c r="C59" s="49" t="s">
        <v>33</v>
      </c>
      <c r="D59" s="68">
        <v>0</v>
      </c>
      <c r="E59" s="68">
        <v>5</v>
      </c>
      <c r="F59" s="114">
        <v>789.32</v>
      </c>
      <c r="G59" s="6">
        <f t="shared" si="1"/>
        <v>0</v>
      </c>
    </row>
    <row r="60" spans="1:7" ht="14.25" customHeight="1">
      <c r="A60" s="39">
        <v>23</v>
      </c>
      <c r="B60" s="17" t="s">
        <v>146</v>
      </c>
      <c r="C60" s="22" t="s">
        <v>67</v>
      </c>
      <c r="D60" s="68">
        <v>1.5</v>
      </c>
      <c r="E60" s="68">
        <v>1</v>
      </c>
      <c r="F60" s="138">
        <v>208.49</v>
      </c>
      <c r="G60" s="6">
        <f t="shared" si="1"/>
        <v>312.735</v>
      </c>
    </row>
    <row r="61" spans="1:7" ht="12" customHeight="1">
      <c r="A61" s="39"/>
      <c r="B61" s="71" t="s">
        <v>205</v>
      </c>
      <c r="C61" s="22" t="s">
        <v>104</v>
      </c>
      <c r="D61" s="6"/>
      <c r="E61" s="6"/>
      <c r="F61" s="82"/>
      <c r="G61" s="66">
        <f>SUM(G38:G60)</f>
        <v>36549.895</v>
      </c>
    </row>
    <row r="62" spans="1:7" ht="14.25" customHeight="1">
      <c r="A62" s="39"/>
      <c r="B62" s="71" t="s">
        <v>201</v>
      </c>
      <c r="C62" s="22"/>
      <c r="D62" s="6"/>
      <c r="E62" s="6"/>
      <c r="F62" s="82"/>
      <c r="G62" s="66">
        <f>G61*1.18</f>
        <v>43128.876099999994</v>
      </c>
    </row>
    <row r="63" spans="1:7" ht="14.25" customHeight="1">
      <c r="A63" s="41"/>
      <c r="B63" s="71" t="s">
        <v>202</v>
      </c>
      <c r="C63" s="12" t="s">
        <v>11</v>
      </c>
      <c r="D63" s="6"/>
      <c r="E63" s="6"/>
      <c r="F63" s="82"/>
      <c r="G63" s="66">
        <f>G62/C5/12</f>
        <v>0.5754568029225907</v>
      </c>
    </row>
    <row r="64" spans="1:7" ht="14.25" customHeight="1">
      <c r="A64" s="73" t="s">
        <v>21</v>
      </c>
      <c r="B64" s="40" t="s">
        <v>22</v>
      </c>
      <c r="C64" s="12" t="s">
        <v>147</v>
      </c>
      <c r="D64" s="83">
        <v>1030</v>
      </c>
      <c r="E64" s="6"/>
      <c r="F64" s="84">
        <v>0.68</v>
      </c>
      <c r="G64" s="66">
        <f>F64*D64*12</f>
        <v>8404.800000000001</v>
      </c>
    </row>
    <row r="65" spans="1:7" ht="14.25" customHeight="1">
      <c r="A65" s="21"/>
      <c r="B65" s="44"/>
      <c r="C65" s="12" t="s">
        <v>11</v>
      </c>
      <c r="D65" s="6"/>
      <c r="E65" s="6"/>
      <c r="F65" s="12"/>
      <c r="G65" s="27">
        <f>G64/C5/12</f>
        <v>0.11214294863583964</v>
      </c>
    </row>
    <row r="66" spans="1:7" ht="14.25" customHeight="1">
      <c r="A66" s="21" t="s">
        <v>148</v>
      </c>
      <c r="B66" s="56" t="s">
        <v>27</v>
      </c>
      <c r="C66" s="46"/>
      <c r="D66" s="47" t="s">
        <v>149</v>
      </c>
      <c r="E66" s="47"/>
      <c r="F66" s="12"/>
      <c r="G66" s="4"/>
    </row>
    <row r="67" spans="1:7" ht="14.25" customHeight="1">
      <c r="A67" s="21" t="s">
        <v>150</v>
      </c>
      <c r="B67" s="60" t="s">
        <v>28</v>
      </c>
      <c r="C67" s="48"/>
      <c r="D67" s="47"/>
      <c r="E67" s="47"/>
      <c r="F67" s="12"/>
      <c r="G67" s="4"/>
    </row>
    <row r="68" spans="1:7" ht="14.25" customHeight="1">
      <c r="A68" s="85">
        <v>1</v>
      </c>
      <c r="B68" s="86" t="s">
        <v>29</v>
      </c>
      <c r="C68" s="87" t="s">
        <v>30</v>
      </c>
      <c r="D68" s="151">
        <v>300</v>
      </c>
      <c r="E68" s="158"/>
      <c r="F68" s="155">
        <v>23.74</v>
      </c>
      <c r="G68" s="90">
        <f>D68*F68</f>
        <v>7121.999999999999</v>
      </c>
    </row>
    <row r="69" spans="1:7" ht="14.25" customHeight="1">
      <c r="A69" s="85">
        <v>2</v>
      </c>
      <c r="B69" s="86" t="s">
        <v>106</v>
      </c>
      <c r="C69" s="87" t="s">
        <v>30</v>
      </c>
      <c r="D69" s="151">
        <v>20</v>
      </c>
      <c r="E69" s="158"/>
      <c r="F69" s="155">
        <v>62.95</v>
      </c>
      <c r="G69" s="90">
        <f aca="true" t="shared" si="2" ref="G69:G82">D69*F69</f>
        <v>1259</v>
      </c>
    </row>
    <row r="70" spans="1:7" ht="14.25" customHeight="1">
      <c r="A70" s="20">
        <v>3</v>
      </c>
      <c r="B70" s="51" t="s">
        <v>151</v>
      </c>
      <c r="C70" s="87" t="s">
        <v>152</v>
      </c>
      <c r="D70" s="151">
        <v>107</v>
      </c>
      <c r="E70" s="158"/>
      <c r="F70" s="155">
        <v>12.64</v>
      </c>
      <c r="G70" s="90">
        <f t="shared" si="2"/>
        <v>1352.48</v>
      </c>
    </row>
    <row r="71" spans="1:7" ht="14.25" customHeight="1">
      <c r="A71" s="85">
        <v>4</v>
      </c>
      <c r="B71" s="51" t="s">
        <v>31</v>
      </c>
      <c r="C71" s="87" t="s">
        <v>32</v>
      </c>
      <c r="D71" s="151">
        <v>107</v>
      </c>
      <c r="E71" s="158"/>
      <c r="F71" s="155">
        <v>12.64</v>
      </c>
      <c r="G71" s="90">
        <f t="shared" si="2"/>
        <v>1352.48</v>
      </c>
    </row>
    <row r="72" spans="1:7" ht="22.5" customHeight="1">
      <c r="A72" s="85">
        <v>5</v>
      </c>
      <c r="B72" s="86" t="s">
        <v>153</v>
      </c>
      <c r="C72" s="87" t="s">
        <v>33</v>
      </c>
      <c r="D72" s="152">
        <v>1.03</v>
      </c>
      <c r="E72" s="159"/>
      <c r="F72" s="155">
        <v>1264.03</v>
      </c>
      <c r="G72" s="90">
        <f t="shared" si="2"/>
        <v>1301.9509</v>
      </c>
    </row>
    <row r="73" spans="1:7" ht="14.25" customHeight="1">
      <c r="A73" s="20">
        <v>6</v>
      </c>
      <c r="B73" s="91" t="s">
        <v>34</v>
      </c>
      <c r="C73" s="87" t="s">
        <v>35</v>
      </c>
      <c r="D73" s="151">
        <v>0.27</v>
      </c>
      <c r="E73" s="160"/>
      <c r="F73" s="155">
        <v>1422.03</v>
      </c>
      <c r="G73" s="90">
        <f t="shared" si="2"/>
        <v>383.9481</v>
      </c>
    </row>
    <row r="74" spans="1:7" ht="14.25" customHeight="1">
      <c r="A74" s="85">
        <v>7</v>
      </c>
      <c r="B74" s="86" t="s">
        <v>154</v>
      </c>
      <c r="C74" s="87" t="s">
        <v>36</v>
      </c>
      <c r="D74" s="151">
        <v>2</v>
      </c>
      <c r="E74" s="158"/>
      <c r="F74" s="155">
        <v>15.33</v>
      </c>
      <c r="G74" s="90">
        <f t="shared" si="2"/>
        <v>30.66</v>
      </c>
    </row>
    <row r="75" spans="1:7" ht="14.25" customHeight="1">
      <c r="A75" s="85">
        <v>8</v>
      </c>
      <c r="B75" s="86" t="s">
        <v>155</v>
      </c>
      <c r="C75" s="87" t="s">
        <v>30</v>
      </c>
      <c r="D75" s="151"/>
      <c r="E75" s="158"/>
      <c r="F75" s="155">
        <v>126.01</v>
      </c>
      <c r="G75" s="90">
        <f t="shared" si="2"/>
        <v>0</v>
      </c>
    </row>
    <row r="76" spans="1:7" ht="14.25" customHeight="1">
      <c r="A76" s="85">
        <v>9</v>
      </c>
      <c r="B76" s="86" t="s">
        <v>156</v>
      </c>
      <c r="C76" s="87" t="s">
        <v>30</v>
      </c>
      <c r="D76" s="153"/>
      <c r="E76" s="158"/>
      <c r="F76" s="155">
        <v>25.81</v>
      </c>
      <c r="G76" s="90">
        <f t="shared" si="2"/>
        <v>0</v>
      </c>
    </row>
    <row r="77" spans="1:7" ht="14.25" customHeight="1">
      <c r="A77" s="85">
        <v>10</v>
      </c>
      <c r="B77" s="86" t="s">
        <v>157</v>
      </c>
      <c r="C77" s="87" t="s">
        <v>30</v>
      </c>
      <c r="D77" s="151">
        <v>3</v>
      </c>
      <c r="E77" s="158"/>
      <c r="F77" s="155">
        <v>79</v>
      </c>
      <c r="G77" s="90">
        <f t="shared" si="2"/>
        <v>237</v>
      </c>
    </row>
    <row r="78" spans="1:7" ht="14.25" customHeight="1">
      <c r="A78" s="85">
        <v>11</v>
      </c>
      <c r="B78" s="86" t="s">
        <v>158</v>
      </c>
      <c r="C78" s="87" t="s">
        <v>63</v>
      </c>
      <c r="D78" s="151">
        <v>13.5</v>
      </c>
      <c r="E78" s="158"/>
      <c r="F78" s="155">
        <v>34.6</v>
      </c>
      <c r="G78" s="90">
        <f t="shared" si="2"/>
        <v>467.1</v>
      </c>
    </row>
    <row r="79" spans="1:7" ht="14.25" customHeight="1">
      <c r="A79" s="93">
        <v>12</v>
      </c>
      <c r="B79" s="86" t="s">
        <v>159</v>
      </c>
      <c r="C79" s="87" t="s">
        <v>30</v>
      </c>
      <c r="D79" s="151">
        <v>1</v>
      </c>
      <c r="E79" s="161"/>
      <c r="F79" s="155">
        <v>662.03</v>
      </c>
      <c r="G79" s="90">
        <f t="shared" si="2"/>
        <v>662.03</v>
      </c>
    </row>
    <row r="80" spans="1:7" ht="14.25" customHeight="1">
      <c r="A80" s="85">
        <v>13</v>
      </c>
      <c r="B80" s="9" t="s">
        <v>160</v>
      </c>
      <c r="C80" s="87" t="s">
        <v>63</v>
      </c>
      <c r="D80" s="151">
        <v>27</v>
      </c>
      <c r="E80" s="158"/>
      <c r="F80" s="155">
        <v>3.79</v>
      </c>
      <c r="G80" s="90">
        <f t="shared" si="2"/>
        <v>102.33</v>
      </c>
    </row>
    <row r="81" spans="1:7" ht="14.25" customHeight="1">
      <c r="A81" s="85">
        <v>14</v>
      </c>
      <c r="B81" s="86" t="s">
        <v>161</v>
      </c>
      <c r="C81" s="87" t="s">
        <v>30</v>
      </c>
      <c r="D81" s="151">
        <v>20</v>
      </c>
      <c r="E81" s="162"/>
      <c r="F81" s="155">
        <v>20</v>
      </c>
      <c r="G81" s="90">
        <f t="shared" si="2"/>
        <v>400</v>
      </c>
    </row>
    <row r="82" spans="1:7" ht="14.25" customHeight="1">
      <c r="A82" s="93">
        <v>15</v>
      </c>
      <c r="B82" s="9" t="s">
        <v>37</v>
      </c>
      <c r="C82" s="87" t="s">
        <v>38</v>
      </c>
      <c r="D82" s="154">
        <v>1</v>
      </c>
      <c r="E82" s="162"/>
      <c r="F82" s="156">
        <v>342.87</v>
      </c>
      <c r="G82" s="90">
        <f t="shared" si="2"/>
        <v>342.87</v>
      </c>
    </row>
    <row r="83" spans="1:7" ht="14.25" customHeight="1">
      <c r="A83" s="51"/>
      <c r="B83" s="127" t="s">
        <v>205</v>
      </c>
      <c r="C83" s="87"/>
      <c r="D83" s="97"/>
      <c r="E83" s="157"/>
      <c r="F83" s="98"/>
      <c r="G83" s="99">
        <f>SUM(G68:G82)</f>
        <v>15013.849</v>
      </c>
    </row>
    <row r="84" spans="1:7" ht="14.25" customHeight="1">
      <c r="A84" s="51"/>
      <c r="B84" s="127" t="s">
        <v>204</v>
      </c>
      <c r="C84" s="123"/>
      <c r="D84" s="124"/>
      <c r="E84" s="124"/>
      <c r="F84" s="125"/>
      <c r="G84" s="129">
        <f>G83*1.15</f>
        <v>17265.926349999998</v>
      </c>
    </row>
    <row r="85" spans="1:7" ht="14.25" customHeight="1">
      <c r="A85" s="51"/>
      <c r="B85" s="127" t="s">
        <v>201</v>
      </c>
      <c r="C85" s="49"/>
      <c r="D85" s="49"/>
      <c r="E85" s="49"/>
      <c r="F85" s="50"/>
      <c r="G85" s="26">
        <f>G84*1.18</f>
        <v>20373.793092999997</v>
      </c>
    </row>
    <row r="86" spans="1:7" ht="14.25" customHeight="1">
      <c r="A86" s="51"/>
      <c r="B86" s="126" t="s">
        <v>202</v>
      </c>
      <c r="C86" s="52" t="s">
        <v>11</v>
      </c>
      <c r="D86" s="100"/>
      <c r="E86" s="100"/>
      <c r="F86" s="100"/>
      <c r="G86" s="27">
        <f>G85/C5/12</f>
        <v>0.2718419513070534</v>
      </c>
    </row>
    <row r="87" spans="1:7" ht="14.25" customHeight="1">
      <c r="A87" s="21" t="s">
        <v>162</v>
      </c>
      <c r="B87" s="57" t="s">
        <v>40</v>
      </c>
      <c r="C87" s="7"/>
      <c r="D87" s="47" t="s">
        <v>149</v>
      </c>
      <c r="E87" s="4"/>
      <c r="F87" s="101"/>
      <c r="G87" s="4"/>
    </row>
    <row r="88" spans="1:7" ht="14.25" customHeight="1">
      <c r="A88" s="51">
        <v>1</v>
      </c>
      <c r="B88" s="102" t="s">
        <v>41</v>
      </c>
      <c r="C88" s="130" t="s">
        <v>42</v>
      </c>
      <c r="D88" s="103">
        <v>22.18</v>
      </c>
      <c r="E88" s="18"/>
      <c r="F88" s="103">
        <v>632.01</v>
      </c>
      <c r="G88" s="62">
        <f>D88*F88</f>
        <v>14017.9818</v>
      </c>
    </row>
    <row r="89" spans="1:7" ht="14.25" customHeight="1">
      <c r="A89" s="51">
        <v>2</v>
      </c>
      <c r="B89" s="102" t="s">
        <v>43</v>
      </c>
      <c r="C89" s="130" t="s">
        <v>44</v>
      </c>
      <c r="D89" s="103">
        <v>5</v>
      </c>
      <c r="E89" s="18"/>
      <c r="F89" s="103">
        <v>237.65</v>
      </c>
      <c r="G89" s="62">
        <f aca="true" t="shared" si="3" ref="G89:G106">D89*F89</f>
        <v>1188.25</v>
      </c>
    </row>
    <row r="90" spans="1:7" ht="14.25" customHeight="1">
      <c r="A90" s="51">
        <v>3</v>
      </c>
      <c r="B90" s="102" t="s">
        <v>45</v>
      </c>
      <c r="C90" s="130" t="s">
        <v>44</v>
      </c>
      <c r="D90" s="103">
        <v>2</v>
      </c>
      <c r="E90" s="18"/>
      <c r="F90" s="103">
        <v>264.4</v>
      </c>
      <c r="G90" s="62">
        <f t="shared" si="3"/>
        <v>528.8</v>
      </c>
    </row>
    <row r="91" spans="1:7" ht="14.25" customHeight="1">
      <c r="A91" s="51">
        <v>4</v>
      </c>
      <c r="B91" s="102" t="s">
        <v>217</v>
      </c>
      <c r="C91" s="130" t="s">
        <v>46</v>
      </c>
      <c r="D91" s="103">
        <v>17</v>
      </c>
      <c r="E91" s="18"/>
      <c r="F91" s="103">
        <v>23.9</v>
      </c>
      <c r="G91" s="62">
        <f t="shared" si="3"/>
        <v>406.29999999999995</v>
      </c>
    </row>
    <row r="92" spans="1:7" ht="14.25" customHeight="1">
      <c r="A92" s="51">
        <v>5</v>
      </c>
      <c r="B92" s="102" t="s">
        <v>47</v>
      </c>
      <c r="C92" s="130" t="s">
        <v>48</v>
      </c>
      <c r="D92" s="103">
        <v>25</v>
      </c>
      <c r="E92" s="18"/>
      <c r="F92" s="103">
        <v>44.44</v>
      </c>
      <c r="G92" s="62">
        <f t="shared" si="3"/>
        <v>1111</v>
      </c>
    </row>
    <row r="93" spans="1:7" ht="14.25" customHeight="1">
      <c r="A93" s="51">
        <v>6</v>
      </c>
      <c r="B93" s="102" t="s">
        <v>49</v>
      </c>
      <c r="C93" s="130" t="s">
        <v>50</v>
      </c>
      <c r="D93" s="103">
        <v>1</v>
      </c>
      <c r="E93" s="18"/>
      <c r="F93" s="103">
        <v>222.42</v>
      </c>
      <c r="G93" s="62">
        <f t="shared" si="3"/>
        <v>222.42</v>
      </c>
    </row>
    <row r="94" spans="1:7" ht="14.25" customHeight="1">
      <c r="A94" s="51">
        <v>7</v>
      </c>
      <c r="B94" s="102" t="s">
        <v>215</v>
      </c>
      <c r="C94" s="130" t="s">
        <v>52</v>
      </c>
      <c r="D94" s="103">
        <v>13</v>
      </c>
      <c r="E94" s="18"/>
      <c r="F94" s="103">
        <v>152.63</v>
      </c>
      <c r="G94" s="62">
        <f t="shared" si="3"/>
        <v>1984.19</v>
      </c>
    </row>
    <row r="95" spans="1:7" ht="14.25" customHeight="1">
      <c r="A95" s="51">
        <v>8</v>
      </c>
      <c r="B95" s="102" t="s">
        <v>53</v>
      </c>
      <c r="C95" s="130" t="s">
        <v>46</v>
      </c>
      <c r="D95" s="103">
        <v>9</v>
      </c>
      <c r="E95" s="18"/>
      <c r="F95" s="103">
        <v>116.62</v>
      </c>
      <c r="G95" s="62">
        <f t="shared" si="3"/>
        <v>1049.58</v>
      </c>
    </row>
    <row r="96" spans="1:7" ht="14.25" customHeight="1">
      <c r="A96" s="51">
        <v>9</v>
      </c>
      <c r="B96" s="102" t="s">
        <v>54</v>
      </c>
      <c r="C96" s="130" t="s">
        <v>46</v>
      </c>
      <c r="D96" s="103">
        <v>1</v>
      </c>
      <c r="E96" s="18"/>
      <c r="F96" s="103">
        <v>119.06</v>
      </c>
      <c r="G96" s="62">
        <f t="shared" si="3"/>
        <v>119.06</v>
      </c>
    </row>
    <row r="97" spans="1:7" ht="14.25" customHeight="1">
      <c r="A97" s="51">
        <v>10</v>
      </c>
      <c r="B97" s="102" t="s">
        <v>55</v>
      </c>
      <c r="C97" s="130" t="s">
        <v>56</v>
      </c>
      <c r="D97" s="103">
        <v>19</v>
      </c>
      <c r="E97" s="18"/>
      <c r="F97" s="103">
        <v>91.64</v>
      </c>
      <c r="G97" s="62">
        <f t="shared" si="3"/>
        <v>1741.16</v>
      </c>
    </row>
    <row r="98" spans="1:7" ht="14.25" customHeight="1">
      <c r="A98" s="51">
        <v>11</v>
      </c>
      <c r="B98" s="102" t="s">
        <v>57</v>
      </c>
      <c r="C98" s="130" t="s">
        <v>58</v>
      </c>
      <c r="D98" s="103">
        <v>21</v>
      </c>
      <c r="E98" s="18"/>
      <c r="F98" s="103">
        <v>148.11</v>
      </c>
      <c r="G98" s="62">
        <f t="shared" si="3"/>
        <v>3110.3100000000004</v>
      </c>
    </row>
    <row r="99" spans="1:7" ht="12.75" customHeight="1">
      <c r="A99" s="51">
        <v>12</v>
      </c>
      <c r="B99" s="102" t="s">
        <v>59</v>
      </c>
      <c r="C99" s="130" t="s">
        <v>56</v>
      </c>
      <c r="D99" s="103">
        <v>4</v>
      </c>
      <c r="E99" s="18"/>
      <c r="F99" s="103">
        <v>260.47</v>
      </c>
      <c r="G99" s="62">
        <f t="shared" si="3"/>
        <v>1041.88</v>
      </c>
    </row>
    <row r="100" spans="1:7" ht="24">
      <c r="A100" s="51">
        <v>13</v>
      </c>
      <c r="B100" s="102" t="s">
        <v>60</v>
      </c>
      <c r="C100" s="130" t="s">
        <v>61</v>
      </c>
      <c r="D100" s="137">
        <v>0.003</v>
      </c>
      <c r="E100" s="18"/>
      <c r="F100" s="103">
        <v>101100.44</v>
      </c>
      <c r="G100" s="62">
        <f t="shared" si="3"/>
        <v>303.30132000000003</v>
      </c>
    </row>
    <row r="101" spans="1:7" ht="13.5" customHeight="1">
      <c r="A101" s="51">
        <v>14</v>
      </c>
      <c r="B101" s="102" t="s">
        <v>64</v>
      </c>
      <c r="C101" s="130" t="s">
        <v>216</v>
      </c>
      <c r="D101" s="103">
        <v>12</v>
      </c>
      <c r="E101" s="18"/>
      <c r="F101" s="103">
        <v>47.4</v>
      </c>
      <c r="G101" s="62">
        <f t="shared" si="3"/>
        <v>568.8</v>
      </c>
    </row>
    <row r="102" spans="1:7" ht="13.5" customHeight="1">
      <c r="A102" s="51">
        <v>15</v>
      </c>
      <c r="B102" s="102" t="s">
        <v>65</v>
      </c>
      <c r="C102" s="130" t="s">
        <v>63</v>
      </c>
      <c r="D102" s="103">
        <v>220</v>
      </c>
      <c r="E102" s="18"/>
      <c r="F102" s="103">
        <v>43.04</v>
      </c>
      <c r="G102" s="62">
        <f t="shared" si="3"/>
        <v>9468.8</v>
      </c>
    </row>
    <row r="103" spans="1:7" ht="24">
      <c r="A103" s="51">
        <v>16</v>
      </c>
      <c r="B103" s="102" t="s">
        <v>66</v>
      </c>
      <c r="C103" s="130" t="s">
        <v>56</v>
      </c>
      <c r="D103" s="103">
        <v>1</v>
      </c>
      <c r="E103" s="18"/>
      <c r="F103" s="103">
        <v>80.58</v>
      </c>
      <c r="G103" s="62">
        <f t="shared" si="3"/>
        <v>80.58</v>
      </c>
    </row>
    <row r="104" spans="1:7" ht="24">
      <c r="A104" s="51">
        <v>17</v>
      </c>
      <c r="B104" s="102" t="s">
        <v>68</v>
      </c>
      <c r="C104" s="130" t="s">
        <v>67</v>
      </c>
      <c r="D104" s="103">
        <v>1.3</v>
      </c>
      <c r="E104" s="18"/>
      <c r="F104" s="103">
        <v>302.02</v>
      </c>
      <c r="G104" s="62">
        <f t="shared" si="3"/>
        <v>392.626</v>
      </c>
    </row>
    <row r="105" spans="1:7" ht="12.75" customHeight="1">
      <c r="A105" s="51">
        <v>18</v>
      </c>
      <c r="B105" s="102" t="s">
        <v>164</v>
      </c>
      <c r="C105" s="130" t="s">
        <v>50</v>
      </c>
      <c r="D105" s="103">
        <v>170</v>
      </c>
      <c r="E105" s="18"/>
      <c r="F105" s="103">
        <v>52.68</v>
      </c>
      <c r="G105" s="62">
        <f t="shared" si="3"/>
        <v>8955.6</v>
      </c>
    </row>
    <row r="106" spans="1:7" ht="12.75" customHeight="1">
      <c r="A106" s="51">
        <v>19</v>
      </c>
      <c r="B106" s="102" t="s">
        <v>165</v>
      </c>
      <c r="C106" s="130" t="s">
        <v>63</v>
      </c>
      <c r="D106" s="103">
        <v>200</v>
      </c>
      <c r="E106" s="18"/>
      <c r="F106" s="103">
        <v>7.12</v>
      </c>
      <c r="G106" s="62">
        <f t="shared" si="3"/>
        <v>1424</v>
      </c>
    </row>
    <row r="107" spans="1:7" ht="13.5" customHeight="1">
      <c r="A107" s="51"/>
      <c r="B107" s="126" t="s">
        <v>205</v>
      </c>
      <c r="C107" s="22"/>
      <c r="D107" s="22"/>
      <c r="E107" s="22"/>
      <c r="F107" s="104"/>
      <c r="G107" s="58">
        <f>SUM(G88:G106)</f>
        <v>47714.63911999999</v>
      </c>
    </row>
    <row r="108" spans="1:7" ht="12">
      <c r="A108" s="51"/>
      <c r="B108" s="127" t="s">
        <v>204</v>
      </c>
      <c r="C108" s="22"/>
      <c r="D108" s="22"/>
      <c r="E108" s="22"/>
      <c r="F108" s="104"/>
      <c r="G108" s="58">
        <f>G107*1.15</f>
        <v>54871.83498799999</v>
      </c>
    </row>
    <row r="109" spans="1:7" ht="13.5" customHeight="1">
      <c r="A109" s="51"/>
      <c r="B109" s="127" t="s">
        <v>201</v>
      </c>
      <c r="C109" s="22"/>
      <c r="D109" s="22"/>
      <c r="E109" s="22"/>
      <c r="F109" s="104"/>
      <c r="G109" s="58">
        <f>G108*1.18</f>
        <v>64748.76528583998</v>
      </c>
    </row>
    <row r="110" spans="1:7" ht="12">
      <c r="A110" s="51"/>
      <c r="B110" s="126" t="s">
        <v>202</v>
      </c>
      <c r="C110" s="52" t="s">
        <v>11</v>
      </c>
      <c r="D110" s="22"/>
      <c r="E110" s="22"/>
      <c r="F110" s="104"/>
      <c r="G110" s="58">
        <f>G109/C5/12</f>
        <v>0.8639250737297721</v>
      </c>
    </row>
    <row r="111" spans="1:7" ht="12">
      <c r="A111" s="21" t="s">
        <v>166</v>
      </c>
      <c r="B111" s="57" t="s">
        <v>69</v>
      </c>
      <c r="C111" s="15"/>
      <c r="D111" s="47" t="s">
        <v>149</v>
      </c>
      <c r="E111" s="16"/>
      <c r="F111" s="105"/>
      <c r="G111" s="22"/>
    </row>
    <row r="112" spans="1:7" ht="24">
      <c r="A112" s="51">
        <v>1</v>
      </c>
      <c r="B112" s="102" t="s">
        <v>70</v>
      </c>
      <c r="C112" s="130" t="s">
        <v>42</v>
      </c>
      <c r="D112" s="103">
        <v>13.82</v>
      </c>
      <c r="E112" s="18"/>
      <c r="F112" s="103">
        <v>632.01</v>
      </c>
      <c r="G112" s="62">
        <f>D112*F112</f>
        <v>8734.3782</v>
      </c>
    </row>
    <row r="113" spans="1:7" ht="24">
      <c r="A113" s="51">
        <v>2</v>
      </c>
      <c r="B113" s="102" t="s">
        <v>71</v>
      </c>
      <c r="C113" s="130" t="s">
        <v>72</v>
      </c>
      <c r="D113" s="103">
        <v>3</v>
      </c>
      <c r="E113" s="18"/>
      <c r="F113" s="103">
        <v>1387.16</v>
      </c>
      <c r="G113" s="62">
        <f aca="true" t="shared" si="4" ref="G113:G122">D113*F113</f>
        <v>4161.4800000000005</v>
      </c>
    </row>
    <row r="114" spans="1:7" ht="12">
      <c r="A114" s="51">
        <v>3</v>
      </c>
      <c r="B114" s="102" t="s">
        <v>73</v>
      </c>
      <c r="C114" s="130" t="s">
        <v>72</v>
      </c>
      <c r="D114" s="103">
        <v>12</v>
      </c>
      <c r="E114" s="18"/>
      <c r="F114" s="103">
        <v>186.44</v>
      </c>
      <c r="G114" s="62">
        <f t="shared" si="4"/>
        <v>2237.2799999999997</v>
      </c>
    </row>
    <row r="115" spans="1:7" ht="12.75" customHeight="1">
      <c r="A115" s="51">
        <v>4</v>
      </c>
      <c r="B115" s="102" t="s">
        <v>74</v>
      </c>
      <c r="C115" s="130" t="s">
        <v>75</v>
      </c>
      <c r="D115" s="103">
        <v>35</v>
      </c>
      <c r="E115" s="18"/>
      <c r="F115" s="103">
        <v>88.48</v>
      </c>
      <c r="G115" s="62">
        <f t="shared" si="4"/>
        <v>3096.8</v>
      </c>
    </row>
    <row r="116" spans="1:7" ht="15" customHeight="1">
      <c r="A116" s="51">
        <v>5</v>
      </c>
      <c r="B116" s="102" t="s">
        <v>76</v>
      </c>
      <c r="C116" s="130" t="s">
        <v>56</v>
      </c>
      <c r="D116" s="103">
        <v>32</v>
      </c>
      <c r="E116" s="18"/>
      <c r="F116" s="103">
        <v>41.17</v>
      </c>
      <c r="G116" s="62">
        <f t="shared" si="4"/>
        <v>1317.44</v>
      </c>
    </row>
    <row r="117" spans="1:7" ht="12" customHeight="1">
      <c r="A117" s="51">
        <v>6</v>
      </c>
      <c r="B117" s="102" t="s">
        <v>77</v>
      </c>
      <c r="C117" s="130" t="s">
        <v>56</v>
      </c>
      <c r="D117" s="103">
        <v>12</v>
      </c>
      <c r="E117" s="18"/>
      <c r="F117" s="103">
        <v>237.09</v>
      </c>
      <c r="G117" s="62">
        <f t="shared" si="4"/>
        <v>2845.08</v>
      </c>
    </row>
    <row r="118" spans="1:7" ht="12">
      <c r="A118" s="51">
        <v>7</v>
      </c>
      <c r="B118" s="102" t="s">
        <v>78</v>
      </c>
      <c r="C118" s="130" t="s">
        <v>56</v>
      </c>
      <c r="D118" s="103">
        <v>4</v>
      </c>
      <c r="E118" s="18"/>
      <c r="F118" s="103">
        <v>169.65</v>
      </c>
      <c r="G118" s="62">
        <f t="shared" si="4"/>
        <v>678.6</v>
      </c>
    </row>
    <row r="119" spans="1:7" ht="13.5" customHeight="1">
      <c r="A119" s="51">
        <v>8</v>
      </c>
      <c r="B119" s="102" t="s">
        <v>79</v>
      </c>
      <c r="C119" s="130" t="s">
        <v>56</v>
      </c>
      <c r="D119" s="103">
        <v>15</v>
      </c>
      <c r="E119" s="18"/>
      <c r="F119" s="103">
        <v>47.87</v>
      </c>
      <c r="G119" s="62">
        <f t="shared" si="4"/>
        <v>718.05</v>
      </c>
    </row>
    <row r="120" spans="1:7" ht="14.25" customHeight="1">
      <c r="A120" s="51">
        <v>9</v>
      </c>
      <c r="B120" s="102" t="s">
        <v>80</v>
      </c>
      <c r="C120" s="130" t="s">
        <v>56</v>
      </c>
      <c r="D120" s="103">
        <v>3</v>
      </c>
      <c r="E120" s="18"/>
      <c r="F120" s="103">
        <v>210.53</v>
      </c>
      <c r="G120" s="62">
        <f t="shared" si="4"/>
        <v>631.59</v>
      </c>
    </row>
    <row r="121" spans="1:7" ht="12">
      <c r="A121" s="51">
        <v>10</v>
      </c>
      <c r="B121" s="102" t="s">
        <v>82</v>
      </c>
      <c r="C121" s="130" t="s">
        <v>56</v>
      </c>
      <c r="D121" s="103">
        <v>2</v>
      </c>
      <c r="E121" s="18"/>
      <c r="F121" s="103">
        <v>53.72</v>
      </c>
      <c r="G121" s="62">
        <f t="shared" si="4"/>
        <v>107.44</v>
      </c>
    </row>
    <row r="122" spans="1:7" ht="12">
      <c r="A122" s="51">
        <v>11</v>
      </c>
      <c r="B122" s="102" t="s">
        <v>83</v>
      </c>
      <c r="C122" s="130" t="s">
        <v>67</v>
      </c>
      <c r="D122" s="103">
        <v>12.6</v>
      </c>
      <c r="E122" s="18"/>
      <c r="F122" s="103">
        <v>46</v>
      </c>
      <c r="G122" s="62">
        <f t="shared" si="4"/>
        <v>579.6</v>
      </c>
    </row>
    <row r="123" spans="1:7" ht="12">
      <c r="A123" s="51"/>
      <c r="B123" s="126" t="s">
        <v>205</v>
      </c>
      <c r="C123" s="22"/>
      <c r="D123" s="22"/>
      <c r="E123" s="22"/>
      <c r="F123" s="104"/>
      <c r="G123" s="58">
        <f>SUM(G112:G122)</f>
        <v>25107.73819999999</v>
      </c>
    </row>
    <row r="124" spans="1:7" ht="15" customHeight="1">
      <c r="A124" s="51"/>
      <c r="B124" s="127" t="s">
        <v>204</v>
      </c>
      <c r="C124" s="22"/>
      <c r="D124" s="22"/>
      <c r="E124" s="22"/>
      <c r="F124" s="104"/>
      <c r="G124" s="58">
        <f>G123*1.15</f>
        <v>28873.898929999985</v>
      </c>
    </row>
    <row r="125" spans="1:7" ht="14.25" customHeight="1">
      <c r="A125" s="51"/>
      <c r="B125" s="127" t="s">
        <v>201</v>
      </c>
      <c r="C125" s="22"/>
      <c r="D125" s="22"/>
      <c r="E125" s="22"/>
      <c r="F125" s="104"/>
      <c r="G125" s="58">
        <f>G124*1.18</f>
        <v>34071.20073739998</v>
      </c>
    </row>
    <row r="126" spans="1:7" ht="12">
      <c r="A126" s="51"/>
      <c r="B126" s="126" t="s">
        <v>202</v>
      </c>
      <c r="C126" s="12" t="s">
        <v>11</v>
      </c>
      <c r="D126" s="22"/>
      <c r="E126" s="22"/>
      <c r="F126" s="104"/>
      <c r="G126" s="58">
        <f>G125/C5/12</f>
        <v>0.45460271681130154</v>
      </c>
    </row>
    <row r="127" spans="1:7" ht="24">
      <c r="A127" s="21" t="s">
        <v>167</v>
      </c>
      <c r="B127" s="55" t="s">
        <v>168</v>
      </c>
      <c r="C127" s="46"/>
      <c r="D127" s="47"/>
      <c r="E127" s="22"/>
      <c r="F127" s="104"/>
      <c r="G127" s="58"/>
    </row>
    <row r="128" spans="1:7" ht="24">
      <c r="A128" s="4">
        <v>1</v>
      </c>
      <c r="B128" s="86" t="s">
        <v>169</v>
      </c>
      <c r="C128" s="52" t="s">
        <v>170</v>
      </c>
      <c r="D128" s="107">
        <v>1</v>
      </c>
      <c r="E128" s="107">
        <v>12</v>
      </c>
      <c r="F128" s="107">
        <v>155.38</v>
      </c>
      <c r="G128" s="62">
        <f>D128*F128*E128</f>
        <v>1864.56</v>
      </c>
    </row>
    <row r="129" spans="1:7" ht="12">
      <c r="A129" s="4">
        <v>2</v>
      </c>
      <c r="B129" s="51" t="s">
        <v>171</v>
      </c>
      <c r="C129" s="52" t="s">
        <v>170</v>
      </c>
      <c r="D129" s="107">
        <v>1</v>
      </c>
      <c r="E129" s="107">
        <v>12</v>
      </c>
      <c r="F129" s="107">
        <v>77.69</v>
      </c>
      <c r="G129" s="62">
        <f>D129*F129*E129</f>
        <v>932.28</v>
      </c>
    </row>
    <row r="130" spans="1:7" ht="12">
      <c r="A130" s="4">
        <v>3</v>
      </c>
      <c r="B130" s="51" t="s">
        <v>172</v>
      </c>
      <c r="C130" s="52" t="s">
        <v>170</v>
      </c>
      <c r="D130" s="107">
        <v>1</v>
      </c>
      <c r="E130" s="107">
        <v>3</v>
      </c>
      <c r="F130" s="107">
        <v>155.38</v>
      </c>
      <c r="G130" s="62">
        <f>D130*F130*E130</f>
        <v>466.14</v>
      </c>
    </row>
    <row r="131" spans="1:7" ht="12">
      <c r="A131" s="4"/>
      <c r="B131" s="126" t="s">
        <v>205</v>
      </c>
      <c r="C131" s="12"/>
      <c r="D131" s="22"/>
      <c r="E131" s="22"/>
      <c r="F131" s="104"/>
      <c r="G131" s="58">
        <f>G128+G129+G130</f>
        <v>3262.98</v>
      </c>
    </row>
    <row r="132" spans="1:7" ht="12">
      <c r="A132" s="4"/>
      <c r="B132" s="127" t="s">
        <v>204</v>
      </c>
      <c r="C132" s="12"/>
      <c r="D132" s="22"/>
      <c r="E132" s="22"/>
      <c r="F132" s="104"/>
      <c r="G132" s="58">
        <f>G131*1.15</f>
        <v>3752.4269999999997</v>
      </c>
    </row>
    <row r="133" spans="1:7" ht="12">
      <c r="A133" s="4"/>
      <c r="B133" s="127" t="s">
        <v>201</v>
      </c>
      <c r="C133" s="12"/>
      <c r="D133" s="22"/>
      <c r="E133" s="22"/>
      <c r="F133" s="104"/>
      <c r="G133" s="58">
        <f>G132*1.18</f>
        <v>4427.8638599999995</v>
      </c>
    </row>
    <row r="134" spans="1:7" ht="12">
      <c r="A134" s="51"/>
      <c r="B134" s="126" t="s">
        <v>202</v>
      </c>
      <c r="C134" s="12" t="s">
        <v>173</v>
      </c>
      <c r="D134" s="22"/>
      <c r="E134" s="22"/>
      <c r="F134" s="104"/>
      <c r="G134" s="58">
        <f>G133/C5/12</f>
        <v>0.059079776962981924</v>
      </c>
    </row>
    <row r="135" spans="1:7" ht="12">
      <c r="A135" s="21" t="s">
        <v>174</v>
      </c>
      <c r="B135" s="108" t="s">
        <v>84</v>
      </c>
      <c r="C135" s="60"/>
      <c r="D135" s="47" t="s">
        <v>149</v>
      </c>
      <c r="E135" s="60"/>
      <c r="F135" s="60"/>
      <c r="G135" s="60"/>
    </row>
    <row r="136" spans="1:7" ht="24">
      <c r="A136" s="10">
        <v>1</v>
      </c>
      <c r="B136" s="11" t="s">
        <v>175</v>
      </c>
      <c r="C136" s="131" t="s">
        <v>81</v>
      </c>
      <c r="D136" s="110">
        <v>4</v>
      </c>
      <c r="E136" s="111"/>
      <c r="F136" s="109">
        <v>76.72</v>
      </c>
      <c r="G136" s="23">
        <f>D136*F136</f>
        <v>306.88</v>
      </c>
    </row>
    <row r="137" spans="1:7" ht="12">
      <c r="A137" s="10">
        <v>2</v>
      </c>
      <c r="B137" s="9" t="s">
        <v>85</v>
      </c>
      <c r="C137" s="131" t="s">
        <v>86</v>
      </c>
      <c r="D137" s="110">
        <v>6</v>
      </c>
      <c r="E137" s="111"/>
      <c r="F137" s="109">
        <v>26.86</v>
      </c>
      <c r="G137" s="23">
        <f aca="true" t="shared" si="5" ref="G137:G157">D137*F137</f>
        <v>161.16</v>
      </c>
    </row>
    <row r="138" spans="1:7" ht="12.75" customHeight="1">
      <c r="A138" s="10">
        <v>3</v>
      </c>
      <c r="B138" s="9" t="s">
        <v>87</v>
      </c>
      <c r="C138" s="131" t="s">
        <v>105</v>
      </c>
      <c r="D138" s="110">
        <v>6</v>
      </c>
      <c r="E138" s="111"/>
      <c r="F138" s="109">
        <v>26.86</v>
      </c>
      <c r="G138" s="23">
        <f t="shared" si="5"/>
        <v>161.16</v>
      </c>
    </row>
    <row r="139" spans="1:7" ht="13.5" customHeight="1">
      <c r="A139" s="10">
        <v>4</v>
      </c>
      <c r="B139" s="9" t="s">
        <v>176</v>
      </c>
      <c r="C139" s="131" t="s">
        <v>88</v>
      </c>
      <c r="D139" s="110">
        <v>6</v>
      </c>
      <c r="E139" s="111"/>
      <c r="F139" s="109">
        <v>170.07</v>
      </c>
      <c r="G139" s="23">
        <f t="shared" si="5"/>
        <v>1020.42</v>
      </c>
    </row>
    <row r="140" spans="1:7" ht="22.5" customHeight="1">
      <c r="A140" s="10">
        <v>5</v>
      </c>
      <c r="B140" s="9" t="s">
        <v>177</v>
      </c>
      <c r="C140" s="131" t="s">
        <v>56</v>
      </c>
      <c r="D140" s="110">
        <v>3</v>
      </c>
      <c r="E140" s="111"/>
      <c r="F140" s="109">
        <v>187.76</v>
      </c>
      <c r="G140" s="23">
        <f t="shared" si="5"/>
        <v>563.28</v>
      </c>
    </row>
    <row r="141" spans="1:7" ht="13.5" customHeight="1">
      <c r="A141" s="10">
        <v>6</v>
      </c>
      <c r="B141" s="9" t="s">
        <v>89</v>
      </c>
      <c r="C141" s="131" t="s">
        <v>56</v>
      </c>
      <c r="D141" s="110">
        <v>6</v>
      </c>
      <c r="E141" s="111"/>
      <c r="F141" s="109">
        <v>79</v>
      </c>
      <c r="G141" s="23">
        <f t="shared" si="5"/>
        <v>474</v>
      </c>
    </row>
    <row r="142" spans="1:7" ht="24">
      <c r="A142" s="10">
        <v>7</v>
      </c>
      <c r="B142" s="9" t="s">
        <v>178</v>
      </c>
      <c r="C142" s="131" t="s">
        <v>90</v>
      </c>
      <c r="D142" s="110">
        <v>366</v>
      </c>
      <c r="E142" s="111"/>
      <c r="F142" s="109">
        <v>1.9</v>
      </c>
      <c r="G142" s="23">
        <f t="shared" si="5"/>
        <v>695.4</v>
      </c>
    </row>
    <row r="143" spans="1:7" ht="24">
      <c r="A143" s="10">
        <v>8</v>
      </c>
      <c r="B143" s="11" t="s">
        <v>179</v>
      </c>
      <c r="C143" s="132" t="s">
        <v>56</v>
      </c>
      <c r="D143" s="110">
        <v>2</v>
      </c>
      <c r="E143" s="111"/>
      <c r="F143" s="112">
        <v>56.18</v>
      </c>
      <c r="G143" s="23">
        <f t="shared" si="5"/>
        <v>112.36</v>
      </c>
    </row>
    <row r="144" spans="1:7" ht="12">
      <c r="A144" s="10">
        <v>9</v>
      </c>
      <c r="B144" s="11" t="s">
        <v>180</v>
      </c>
      <c r="C144" s="132" t="s">
        <v>48</v>
      </c>
      <c r="D144" s="110">
        <v>4</v>
      </c>
      <c r="E144" s="111"/>
      <c r="F144" s="112">
        <v>196.93</v>
      </c>
      <c r="G144" s="23">
        <f t="shared" si="5"/>
        <v>787.72</v>
      </c>
    </row>
    <row r="145" spans="1:7" ht="12">
      <c r="A145" s="113">
        <v>10</v>
      </c>
      <c r="B145" s="11" t="s">
        <v>91</v>
      </c>
      <c r="C145" s="132" t="s">
        <v>90</v>
      </c>
      <c r="D145" s="110">
        <v>195</v>
      </c>
      <c r="E145" s="111"/>
      <c r="F145" s="112">
        <v>12.64</v>
      </c>
      <c r="G145" s="23">
        <f t="shared" si="5"/>
        <v>2464.8</v>
      </c>
    </row>
    <row r="146" spans="1:7" ht="12">
      <c r="A146" s="113">
        <v>11</v>
      </c>
      <c r="B146" s="11" t="s">
        <v>181</v>
      </c>
      <c r="C146" s="132" t="s">
        <v>56</v>
      </c>
      <c r="D146" s="110">
        <v>6</v>
      </c>
      <c r="E146" s="111"/>
      <c r="F146" s="112">
        <v>150.54</v>
      </c>
      <c r="G146" s="23">
        <f t="shared" si="5"/>
        <v>903.24</v>
      </c>
    </row>
    <row r="147" spans="1:7" ht="12">
      <c r="A147" s="113">
        <v>12</v>
      </c>
      <c r="B147" s="11" t="s">
        <v>182</v>
      </c>
      <c r="C147" s="132" t="s">
        <v>56</v>
      </c>
      <c r="D147" s="110">
        <v>1</v>
      </c>
      <c r="E147" s="111"/>
      <c r="F147" s="112">
        <v>91.06</v>
      </c>
      <c r="G147" s="23">
        <f t="shared" si="5"/>
        <v>91.06</v>
      </c>
    </row>
    <row r="148" spans="1:7" ht="12">
      <c r="A148" s="113">
        <v>13</v>
      </c>
      <c r="B148" s="11" t="s">
        <v>183</v>
      </c>
      <c r="C148" s="132" t="s">
        <v>56</v>
      </c>
      <c r="D148" s="110">
        <v>0</v>
      </c>
      <c r="E148" s="111"/>
      <c r="F148" s="112">
        <v>75.06</v>
      </c>
      <c r="G148" s="23">
        <f t="shared" si="5"/>
        <v>0</v>
      </c>
    </row>
    <row r="149" spans="1:7" ht="12">
      <c r="A149" s="113">
        <v>14</v>
      </c>
      <c r="B149" s="11" t="s">
        <v>184</v>
      </c>
      <c r="C149" s="132" t="s">
        <v>56</v>
      </c>
      <c r="D149" s="110">
        <v>1</v>
      </c>
      <c r="E149" s="111"/>
      <c r="F149" s="112">
        <v>350.26</v>
      </c>
      <c r="G149" s="23">
        <f t="shared" si="5"/>
        <v>350.26</v>
      </c>
    </row>
    <row r="150" spans="1:7" ht="12">
      <c r="A150" s="113">
        <v>15</v>
      </c>
      <c r="B150" s="11" t="s">
        <v>185</v>
      </c>
      <c r="C150" s="132" t="s">
        <v>90</v>
      </c>
      <c r="D150" s="110">
        <v>2</v>
      </c>
      <c r="E150" s="111"/>
      <c r="F150" s="112">
        <v>160.04</v>
      </c>
      <c r="G150" s="23">
        <f t="shared" si="5"/>
        <v>320.08</v>
      </c>
    </row>
    <row r="151" spans="1:7" ht="12">
      <c r="A151" s="113">
        <v>16</v>
      </c>
      <c r="B151" s="11" t="s">
        <v>186</v>
      </c>
      <c r="C151" s="132" t="s">
        <v>92</v>
      </c>
      <c r="D151" s="110">
        <v>0</v>
      </c>
      <c r="E151" s="111"/>
      <c r="F151" s="112">
        <v>120.82</v>
      </c>
      <c r="G151" s="23">
        <f t="shared" si="5"/>
        <v>0</v>
      </c>
    </row>
    <row r="152" spans="1:7" ht="12">
      <c r="A152" s="113">
        <v>17</v>
      </c>
      <c r="B152" s="11" t="s">
        <v>93</v>
      </c>
      <c r="C152" s="132" t="s">
        <v>94</v>
      </c>
      <c r="D152" s="110">
        <v>16</v>
      </c>
      <c r="E152" s="111"/>
      <c r="F152" s="112">
        <v>59.91</v>
      </c>
      <c r="G152" s="23">
        <f t="shared" si="5"/>
        <v>958.56</v>
      </c>
    </row>
    <row r="153" spans="1:7" ht="12">
      <c r="A153" s="113">
        <v>18</v>
      </c>
      <c r="B153" s="11" t="s">
        <v>95</v>
      </c>
      <c r="C153" s="132" t="s">
        <v>33</v>
      </c>
      <c r="D153" s="110">
        <v>2</v>
      </c>
      <c r="E153" s="111"/>
      <c r="F153" s="112">
        <v>632.01</v>
      </c>
      <c r="G153" s="23">
        <f t="shared" si="5"/>
        <v>1264.02</v>
      </c>
    </row>
    <row r="154" spans="1:7" ht="24">
      <c r="A154" s="113">
        <v>19</v>
      </c>
      <c r="B154" s="11" t="s">
        <v>187</v>
      </c>
      <c r="C154" s="132" t="s">
        <v>56</v>
      </c>
      <c r="D154" s="110">
        <v>8</v>
      </c>
      <c r="E154" s="111"/>
      <c r="F154" s="112">
        <v>31.6</v>
      </c>
      <c r="G154" s="23">
        <f t="shared" si="5"/>
        <v>252.8</v>
      </c>
    </row>
    <row r="155" spans="1:7" ht="12">
      <c r="A155" s="113">
        <v>20</v>
      </c>
      <c r="B155" s="11" t="s">
        <v>96</v>
      </c>
      <c r="C155" s="132" t="s">
        <v>56</v>
      </c>
      <c r="D155" s="114">
        <v>1</v>
      </c>
      <c r="E155" s="111"/>
      <c r="F155" s="115">
        <v>221.81</v>
      </c>
      <c r="G155" s="23">
        <f t="shared" si="5"/>
        <v>221.81</v>
      </c>
    </row>
    <row r="156" spans="1:7" ht="12">
      <c r="A156" s="10">
        <v>21</v>
      </c>
      <c r="B156" s="54" t="s">
        <v>97</v>
      </c>
      <c r="C156" s="132" t="s">
        <v>188</v>
      </c>
      <c r="D156" s="114">
        <v>12</v>
      </c>
      <c r="E156" s="111"/>
      <c r="F156" s="114">
        <v>158</v>
      </c>
      <c r="G156" s="23">
        <f t="shared" si="5"/>
        <v>1896</v>
      </c>
    </row>
    <row r="157" spans="1:7" ht="12">
      <c r="A157" s="10">
        <v>22</v>
      </c>
      <c r="B157" s="54" t="s">
        <v>98</v>
      </c>
      <c r="C157" s="132" t="s">
        <v>56</v>
      </c>
      <c r="D157" s="116">
        <v>0</v>
      </c>
      <c r="E157" s="111"/>
      <c r="F157" s="115">
        <v>52.14</v>
      </c>
      <c r="G157" s="23">
        <f t="shared" si="5"/>
        <v>0</v>
      </c>
    </row>
    <row r="158" spans="1:7" ht="12">
      <c r="A158" s="10"/>
      <c r="B158" s="126" t="s">
        <v>205</v>
      </c>
      <c r="C158" s="49"/>
      <c r="D158" s="24"/>
      <c r="E158" s="24"/>
      <c r="F158" s="25"/>
      <c r="G158" s="25">
        <f>SUM(G136:G157)</f>
        <v>13005.01</v>
      </c>
    </row>
    <row r="159" spans="1:7" ht="12">
      <c r="A159" s="10"/>
      <c r="B159" s="127" t="s">
        <v>204</v>
      </c>
      <c r="C159" s="49"/>
      <c r="D159" s="24"/>
      <c r="E159" s="24"/>
      <c r="F159" s="25"/>
      <c r="G159" s="26">
        <f>(G158*15%)+G158</f>
        <v>14955.7615</v>
      </c>
    </row>
    <row r="160" spans="1:7" ht="12">
      <c r="A160" s="10"/>
      <c r="B160" s="127" t="s">
        <v>201</v>
      </c>
      <c r="C160" s="49"/>
      <c r="D160" s="24"/>
      <c r="E160" s="24"/>
      <c r="F160" s="25"/>
      <c r="G160" s="26">
        <f>G159*1.18</f>
        <v>17647.79857</v>
      </c>
    </row>
    <row r="161" spans="1:7" ht="12">
      <c r="A161" s="10"/>
      <c r="B161" s="127" t="s">
        <v>202</v>
      </c>
      <c r="C161" s="70" t="s">
        <v>11</v>
      </c>
      <c r="D161" s="24"/>
      <c r="E161" s="24"/>
      <c r="F161" s="25"/>
      <c r="G161" s="26">
        <f>G160/C5/12</f>
        <v>0.2354697516384868</v>
      </c>
    </row>
    <row r="162" spans="1:7" ht="24">
      <c r="A162" s="121" t="s">
        <v>189</v>
      </c>
      <c r="B162" s="94" t="s">
        <v>99</v>
      </c>
      <c r="C162" s="12"/>
      <c r="D162" s="122"/>
      <c r="E162" s="24"/>
      <c r="F162" s="25"/>
      <c r="G162" s="26"/>
    </row>
    <row r="163" spans="1:7" ht="12">
      <c r="A163" s="8">
        <v>1</v>
      </c>
      <c r="B163" s="9" t="s">
        <v>197</v>
      </c>
      <c r="C163" s="12" t="s">
        <v>200</v>
      </c>
      <c r="D163" s="68">
        <v>3</v>
      </c>
      <c r="E163" s="114">
        <v>12</v>
      </c>
      <c r="F163" s="114">
        <v>1984.26</v>
      </c>
      <c r="G163" s="23">
        <f>D163*E163*F163</f>
        <v>71433.36</v>
      </c>
    </row>
    <row r="164" spans="1:7" ht="12">
      <c r="A164" s="8">
        <v>2</v>
      </c>
      <c r="B164" s="9" t="s">
        <v>198</v>
      </c>
      <c r="C164" s="12" t="s">
        <v>200</v>
      </c>
      <c r="D164" s="68">
        <v>3</v>
      </c>
      <c r="E164" s="114">
        <v>12</v>
      </c>
      <c r="F164" s="114">
        <v>406.71</v>
      </c>
      <c r="G164" s="23">
        <f>D164*E164*F164</f>
        <v>14641.56</v>
      </c>
    </row>
    <row r="165" spans="1:7" ht="12">
      <c r="A165" s="8">
        <v>3</v>
      </c>
      <c r="B165" s="9" t="s">
        <v>199</v>
      </c>
      <c r="C165" s="12" t="s">
        <v>200</v>
      </c>
      <c r="D165" s="68">
        <v>3</v>
      </c>
      <c r="E165" s="114">
        <v>1</v>
      </c>
      <c r="F165" s="114">
        <v>3534</v>
      </c>
      <c r="G165" s="23">
        <f>D165*E165*F165</f>
        <v>10602</v>
      </c>
    </row>
    <row r="166" spans="1:7" ht="12">
      <c r="A166" s="8"/>
      <c r="B166" s="128" t="s">
        <v>205</v>
      </c>
      <c r="C166" s="12"/>
      <c r="D166" s="122"/>
      <c r="E166" s="24"/>
      <c r="F166" s="25"/>
      <c r="G166" s="26">
        <f>G163+G164+G165</f>
        <v>96676.92</v>
      </c>
    </row>
    <row r="167" spans="1:7" ht="12">
      <c r="A167" s="8"/>
      <c r="B167" s="128" t="s">
        <v>201</v>
      </c>
      <c r="C167" s="12"/>
      <c r="D167" s="122"/>
      <c r="E167" s="24"/>
      <c r="F167" s="25"/>
      <c r="G167" s="26">
        <f>G166*1.18</f>
        <v>114078.7656</v>
      </c>
    </row>
    <row r="168" spans="1:7" ht="12">
      <c r="A168" s="10"/>
      <c r="B168" s="127" t="s">
        <v>202</v>
      </c>
      <c r="C168" s="70" t="s">
        <v>219</v>
      </c>
      <c r="D168" s="24"/>
      <c r="E168" s="24"/>
      <c r="F168" s="25"/>
      <c r="G168" s="26">
        <f>G167/C5/12</f>
        <v>1.5221217817343409</v>
      </c>
    </row>
    <row r="169" spans="1:7" ht="24">
      <c r="A169" s="121" t="s">
        <v>196</v>
      </c>
      <c r="B169" s="94" t="s">
        <v>209</v>
      </c>
      <c r="C169" s="12" t="s">
        <v>200</v>
      </c>
      <c r="D169" s="68">
        <v>3</v>
      </c>
      <c r="E169" s="136">
        <v>1</v>
      </c>
      <c r="F169" s="114">
        <v>3141.88</v>
      </c>
      <c r="G169" s="23">
        <f>D169*E169*F169</f>
        <v>9425.64</v>
      </c>
    </row>
    <row r="170" spans="1:7" ht="12">
      <c r="A170" s="10"/>
      <c r="B170" s="128" t="s">
        <v>201</v>
      </c>
      <c r="C170" s="12"/>
      <c r="D170" s="24"/>
      <c r="E170" s="24"/>
      <c r="F170" s="25"/>
      <c r="G170" s="26">
        <f>G169*1.18</f>
        <v>11122.2552</v>
      </c>
    </row>
    <row r="171" spans="1:7" ht="12">
      <c r="A171" s="10"/>
      <c r="B171" s="127" t="s">
        <v>202</v>
      </c>
      <c r="C171" s="70" t="s">
        <v>11</v>
      </c>
      <c r="D171" s="24"/>
      <c r="E171" s="24"/>
      <c r="F171" s="25"/>
      <c r="G171" s="26">
        <f>G170/C5/12</f>
        <v>0.1484012104521583</v>
      </c>
    </row>
    <row r="172" spans="1:7" ht="12">
      <c r="A172" s="21" t="s">
        <v>228</v>
      </c>
      <c r="B172" s="13" t="s">
        <v>100</v>
      </c>
      <c r="C172" s="12" t="s">
        <v>219</v>
      </c>
      <c r="D172" s="68">
        <f>C5</f>
        <v>6245.6</v>
      </c>
      <c r="E172" s="6"/>
      <c r="F172" s="74">
        <v>1.94</v>
      </c>
      <c r="G172" s="5">
        <f>D172*F172*12</f>
        <v>145397.568</v>
      </c>
    </row>
    <row r="173" spans="1:7" ht="12">
      <c r="A173" s="21"/>
      <c r="B173" s="13"/>
      <c r="C173" s="12"/>
      <c r="D173" s="6"/>
      <c r="E173" s="6"/>
      <c r="F173" s="38"/>
      <c r="G173" s="5"/>
    </row>
    <row r="174" spans="1:7" ht="12">
      <c r="A174" s="21" t="s">
        <v>24</v>
      </c>
      <c r="B174" s="56" t="s">
        <v>102</v>
      </c>
      <c r="C174" s="12" t="s">
        <v>219</v>
      </c>
      <c r="D174" s="68">
        <f>C5</f>
        <v>6245.6</v>
      </c>
      <c r="E174" s="6"/>
      <c r="F174" s="74">
        <v>2.54</v>
      </c>
      <c r="G174" s="5">
        <f>D174*F174*12</f>
        <v>190365.888</v>
      </c>
    </row>
    <row r="175" spans="1:7" ht="12">
      <c r="A175" s="21"/>
      <c r="B175" s="56"/>
      <c r="C175" s="12"/>
      <c r="D175" s="122"/>
      <c r="E175" s="6"/>
      <c r="F175" s="38"/>
      <c r="G175" s="5"/>
    </row>
    <row r="176" spans="1:7" ht="24">
      <c r="A176" s="43" t="s">
        <v>26</v>
      </c>
      <c r="B176" s="44" t="s">
        <v>23</v>
      </c>
      <c r="C176" s="12" t="s">
        <v>219</v>
      </c>
      <c r="D176" s="68">
        <f>C5</f>
        <v>6245.6</v>
      </c>
      <c r="E176" s="6"/>
      <c r="F176" s="84">
        <v>1.43</v>
      </c>
      <c r="G176" s="66">
        <f>F176*D176*12</f>
        <v>107174.49600000001</v>
      </c>
    </row>
    <row r="177" spans="1:7" ht="12">
      <c r="A177" s="43"/>
      <c r="B177" s="44"/>
      <c r="C177" s="12"/>
      <c r="D177" s="6"/>
      <c r="E177" s="6"/>
      <c r="F177" s="46"/>
      <c r="G177" s="66"/>
    </row>
    <row r="178" spans="1:7" ht="12">
      <c r="A178" s="43" t="s">
        <v>39</v>
      </c>
      <c r="B178" s="44" t="s">
        <v>25</v>
      </c>
      <c r="C178" s="12" t="s">
        <v>219</v>
      </c>
      <c r="D178" s="68">
        <f>C5</f>
        <v>6245.6</v>
      </c>
      <c r="E178" s="6"/>
      <c r="F178" s="84">
        <v>0.95</v>
      </c>
      <c r="G178" s="66">
        <f>F178*D178*12</f>
        <v>71199.84</v>
      </c>
    </row>
    <row r="179" spans="1:7" ht="12">
      <c r="A179" s="51"/>
      <c r="B179" s="45" t="s">
        <v>103</v>
      </c>
      <c r="C179" s="12" t="s">
        <v>104</v>
      </c>
      <c r="D179" s="6"/>
      <c r="E179" s="6"/>
      <c r="F179" s="12"/>
      <c r="G179" s="117">
        <f>G23+G31+G33+G35+G36+G62+G64+G85+G109+G125+G133+G160+G167+G172+G174+G176+G178+G170</f>
        <v>1261657.34864624</v>
      </c>
    </row>
    <row r="180" spans="1:7" ht="12">
      <c r="A180" s="14"/>
      <c r="B180" s="60" t="s">
        <v>229</v>
      </c>
      <c r="C180" s="12" t="s">
        <v>101</v>
      </c>
      <c r="D180" s="52"/>
      <c r="E180" s="52"/>
      <c r="F180" s="12"/>
      <c r="G180" s="118">
        <f>G179/C5/12</f>
        <v>16.83394908210367</v>
      </c>
    </row>
    <row r="181" spans="1:7" ht="12">
      <c r="A181" s="14"/>
      <c r="B181" s="60" t="s">
        <v>234</v>
      </c>
      <c r="C181" s="12" t="s">
        <v>101</v>
      </c>
      <c r="D181" s="52"/>
      <c r="E181" s="52"/>
      <c r="F181" s="12"/>
      <c r="G181" s="118">
        <f>G24+G32+F35+F36+G63+G65+G86+G110+G126+G134+G161+G168+F172+F174+F176+F178+G171-0.01</f>
        <v>14.665194118609367</v>
      </c>
    </row>
    <row r="182" spans="1:7" ht="12">
      <c r="A182" s="14"/>
      <c r="B182" s="60" t="s">
        <v>235</v>
      </c>
      <c r="C182" s="12" t="s">
        <v>101</v>
      </c>
      <c r="D182" s="52"/>
      <c r="E182" s="52"/>
      <c r="F182" s="12"/>
      <c r="G182" s="118">
        <f>G24+G32+G34+F35+F36+G63+G65+G86+G110+G126+G134+G161+G168+F172+F174+F176+F178+G171</f>
        <v>17.450736214530608</v>
      </c>
    </row>
    <row r="183" spans="1:7" ht="12">
      <c r="A183" s="14"/>
      <c r="B183" s="51" t="s">
        <v>231</v>
      </c>
      <c r="C183" s="12"/>
      <c r="D183" s="52"/>
      <c r="E183" s="52"/>
      <c r="F183" s="12"/>
      <c r="G183" s="118"/>
    </row>
    <row r="184" spans="1:7" ht="12">
      <c r="A184" s="14"/>
      <c r="B184" s="45" t="s">
        <v>230</v>
      </c>
      <c r="C184" s="12"/>
      <c r="D184" s="52"/>
      <c r="E184" s="52"/>
      <c r="F184" s="12"/>
      <c r="G184" s="118"/>
    </row>
    <row r="185" spans="1:7" ht="12">
      <c r="A185" s="14"/>
      <c r="B185" s="51" t="s">
        <v>233</v>
      </c>
      <c r="C185" s="12" t="s">
        <v>101</v>
      </c>
      <c r="D185" s="52"/>
      <c r="E185" s="52"/>
      <c r="F185" s="12"/>
      <c r="G185" s="118">
        <v>14.12</v>
      </c>
    </row>
    <row r="186" spans="1:7" ht="12">
      <c r="A186" s="14"/>
      <c r="B186" s="51" t="s">
        <v>236</v>
      </c>
      <c r="C186" s="12" t="s">
        <v>101</v>
      </c>
      <c r="D186" s="52"/>
      <c r="E186" s="52"/>
      <c r="F186" s="12"/>
      <c r="G186" s="118">
        <v>16.73</v>
      </c>
    </row>
    <row r="187" spans="1:7" ht="12">
      <c r="A187" s="14"/>
      <c r="B187" s="45" t="s">
        <v>232</v>
      </c>
      <c r="C187" s="12"/>
      <c r="D187" s="52"/>
      <c r="E187" s="52"/>
      <c r="F187" s="12"/>
      <c r="G187" s="118"/>
    </row>
    <row r="188" spans="1:7" ht="12">
      <c r="A188" s="51"/>
      <c r="B188" s="51" t="s">
        <v>233</v>
      </c>
      <c r="C188" s="12" t="s">
        <v>101</v>
      </c>
      <c r="D188" s="52"/>
      <c r="E188" s="52"/>
      <c r="F188" s="12"/>
      <c r="G188" s="168">
        <v>15.22</v>
      </c>
    </row>
    <row r="189" spans="1:7" ht="12">
      <c r="A189" s="51"/>
      <c r="B189" s="51" t="s">
        <v>236</v>
      </c>
      <c r="C189" s="12" t="s">
        <v>101</v>
      </c>
      <c r="D189" s="52"/>
      <c r="E189" s="52"/>
      <c r="F189" s="12"/>
      <c r="G189" s="168">
        <v>18.17</v>
      </c>
    </row>
    <row r="190" spans="1:7" ht="12">
      <c r="A190" s="29"/>
      <c r="E190" s="28"/>
      <c r="F190" s="1"/>
      <c r="G190" s="61"/>
    </row>
    <row r="191" spans="1:7" ht="12">
      <c r="A191" s="29"/>
      <c r="E191" s="28"/>
      <c r="F191" s="1"/>
      <c r="G191" s="61"/>
    </row>
    <row r="192" spans="1:7" ht="12">
      <c r="A192" s="29"/>
      <c r="E192" s="28"/>
      <c r="F192" s="1"/>
      <c r="G192" s="120"/>
    </row>
    <row r="193" spans="1:7" ht="12.75">
      <c r="A193"/>
      <c r="B193" s="29" t="s">
        <v>206</v>
      </c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</sheetData>
  <sheetProtection selectLockedCells="1" selectUnlockedCells="1"/>
  <mergeCells count="3">
    <mergeCell ref="A2:G2"/>
    <mergeCell ref="A3:G3"/>
    <mergeCell ref="B9:F9"/>
  </mergeCells>
  <printOptions/>
  <pageMargins left="0.5513888888888889" right="0.5513888888888889" top="0.3541666666666667" bottom="0.7875" header="0.5118055555555555" footer="0.5118055555555555"/>
  <pageSetup firstPageNumber="1" useFirstPageNumber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G194"/>
  <sheetViews>
    <sheetView zoomScalePageLayoutView="0" workbookViewId="0" topLeftCell="A175">
      <selection activeCell="F103" sqref="F103"/>
    </sheetView>
  </sheetViews>
  <sheetFormatPr defaultColWidth="9.140625" defaultRowHeight="12.75"/>
  <cols>
    <col min="1" max="1" width="4.57421875" style="19" customWidth="1"/>
    <col min="2" max="2" width="34.57421875" style="29" customWidth="1"/>
    <col min="3" max="3" width="9.140625" style="1" customWidth="1"/>
    <col min="4" max="4" width="9.00390625" style="28" customWidth="1"/>
    <col min="5" max="5" width="9.140625" style="1" customWidth="1"/>
    <col min="6" max="6" width="9.28125" style="2" customWidth="1"/>
    <col min="7" max="7" width="11.00390625" style="29" customWidth="1"/>
    <col min="8" max="16384" width="9.140625" style="29" customWidth="1"/>
  </cols>
  <sheetData>
    <row r="1" spans="1:7" ht="12">
      <c r="A1" s="59"/>
      <c r="B1" s="59"/>
      <c r="E1" s="28"/>
      <c r="F1" s="1"/>
      <c r="G1" s="63" t="s">
        <v>0</v>
      </c>
    </row>
    <row r="2" spans="1:7" ht="12">
      <c r="A2" s="170" t="s">
        <v>107</v>
      </c>
      <c r="B2" s="171"/>
      <c r="C2" s="171"/>
      <c r="D2" s="171"/>
      <c r="E2" s="171"/>
      <c r="F2" s="171"/>
      <c r="G2" s="171"/>
    </row>
    <row r="3" spans="1:7" ht="12">
      <c r="A3" s="170" t="s">
        <v>108</v>
      </c>
      <c r="B3" s="171"/>
      <c r="C3" s="171"/>
      <c r="D3" s="171"/>
      <c r="E3" s="171"/>
      <c r="F3" s="171"/>
      <c r="G3" s="171"/>
    </row>
    <row r="4" spans="1:7" ht="12">
      <c r="A4" s="59"/>
      <c r="B4" s="30" t="s">
        <v>221</v>
      </c>
      <c r="E4" s="28"/>
      <c r="F4" s="1"/>
      <c r="G4" s="2"/>
    </row>
    <row r="5" spans="1:7" ht="12">
      <c r="A5" s="59"/>
      <c r="B5" s="31" t="s">
        <v>109</v>
      </c>
      <c r="C5" s="69">
        <v>2108.2</v>
      </c>
      <c r="D5" s="32"/>
      <c r="E5" s="32"/>
      <c r="F5" s="33"/>
      <c r="G5" s="2"/>
    </row>
    <row r="6" spans="1:7" ht="12">
      <c r="A6" s="59"/>
      <c r="B6" s="2"/>
      <c r="E6" s="28"/>
      <c r="F6" s="1"/>
      <c r="G6" s="2"/>
    </row>
    <row r="7" spans="1:7" ht="24">
      <c r="A7" s="10" t="s">
        <v>1</v>
      </c>
      <c r="B7" s="10" t="s">
        <v>2</v>
      </c>
      <c r="C7" s="10" t="s">
        <v>3</v>
      </c>
      <c r="D7" s="34" t="s">
        <v>4</v>
      </c>
      <c r="E7" s="64" t="s">
        <v>212</v>
      </c>
      <c r="F7" s="35" t="s">
        <v>5</v>
      </c>
      <c r="G7" s="3" t="s">
        <v>6</v>
      </c>
    </row>
    <row r="8" spans="1:7" ht="12.75" customHeight="1">
      <c r="A8" s="4">
        <v>1</v>
      </c>
      <c r="B8" s="4">
        <v>2</v>
      </c>
      <c r="C8" s="12">
        <v>3</v>
      </c>
      <c r="D8" s="36">
        <v>4</v>
      </c>
      <c r="E8" s="12">
        <v>5</v>
      </c>
      <c r="F8" s="4">
        <v>6</v>
      </c>
      <c r="G8" s="4">
        <v>7</v>
      </c>
    </row>
    <row r="9" spans="1:7" ht="12">
      <c r="A9" s="21" t="s">
        <v>7</v>
      </c>
      <c r="B9" s="172" t="s">
        <v>8</v>
      </c>
      <c r="C9" s="173"/>
      <c r="D9" s="173"/>
      <c r="E9" s="173"/>
      <c r="F9" s="173"/>
      <c r="G9" s="4"/>
    </row>
    <row r="10" spans="1:7" ht="12.75" customHeight="1">
      <c r="A10" s="65" t="s">
        <v>9</v>
      </c>
      <c r="B10" s="13" t="s">
        <v>10</v>
      </c>
      <c r="C10" s="12"/>
      <c r="D10" s="6"/>
      <c r="E10" s="6"/>
      <c r="F10" s="46"/>
      <c r="G10" s="66"/>
    </row>
    <row r="11" spans="1:7" ht="23.25" customHeight="1">
      <c r="A11" s="37">
        <v>1</v>
      </c>
      <c r="B11" s="67" t="s">
        <v>110</v>
      </c>
      <c r="C11" s="12" t="s">
        <v>111</v>
      </c>
      <c r="D11" s="68">
        <v>307.2</v>
      </c>
      <c r="E11" s="68">
        <v>288</v>
      </c>
      <c r="F11" s="70">
        <v>0.29</v>
      </c>
      <c r="G11" s="6">
        <f>D11*E11*F11</f>
        <v>25657.343999999997</v>
      </c>
    </row>
    <row r="12" spans="1:7" ht="13.5" customHeight="1">
      <c r="A12" s="37">
        <v>2</v>
      </c>
      <c r="B12" s="67" t="s">
        <v>112</v>
      </c>
      <c r="C12" s="12" t="s">
        <v>111</v>
      </c>
      <c r="D12" s="68">
        <v>307.2</v>
      </c>
      <c r="E12" s="68">
        <v>24</v>
      </c>
      <c r="F12" s="70">
        <v>1.15</v>
      </c>
      <c r="G12" s="6">
        <f aca="true" t="shared" si="0" ref="G12:G21">D12*E12*F12</f>
        <v>8478.72</v>
      </c>
    </row>
    <row r="13" spans="1:7" ht="13.5" customHeight="1">
      <c r="A13" s="37">
        <v>3</v>
      </c>
      <c r="B13" s="67" t="s">
        <v>113</v>
      </c>
      <c r="C13" s="12" t="s">
        <v>111</v>
      </c>
      <c r="D13" s="68">
        <v>29</v>
      </c>
      <c r="E13" s="68">
        <v>2</v>
      </c>
      <c r="F13" s="70">
        <v>14.36</v>
      </c>
      <c r="G13" s="6">
        <f t="shared" si="0"/>
        <v>832.88</v>
      </c>
    </row>
    <row r="14" spans="1:7" ht="12">
      <c r="A14" s="37">
        <v>4</v>
      </c>
      <c r="B14" s="67" t="s">
        <v>214</v>
      </c>
      <c r="C14" s="12" t="s">
        <v>111</v>
      </c>
      <c r="D14" s="68">
        <v>30.7</v>
      </c>
      <c r="E14" s="68">
        <v>24</v>
      </c>
      <c r="F14" s="70">
        <v>0.93</v>
      </c>
      <c r="G14" s="6">
        <f t="shared" si="0"/>
        <v>685.224</v>
      </c>
    </row>
    <row r="15" spans="1:7" ht="12.75" customHeight="1">
      <c r="A15" s="37">
        <v>5</v>
      </c>
      <c r="B15" s="67" t="s">
        <v>115</v>
      </c>
      <c r="C15" s="12" t="s">
        <v>111</v>
      </c>
      <c r="D15" s="68">
        <v>16</v>
      </c>
      <c r="E15" s="68">
        <v>288</v>
      </c>
      <c r="F15" s="70">
        <v>0.29</v>
      </c>
      <c r="G15" s="6">
        <f t="shared" si="0"/>
        <v>1336.32</v>
      </c>
    </row>
    <row r="16" spans="1:7" ht="12">
      <c r="A16" s="37">
        <v>6</v>
      </c>
      <c r="B16" s="67" t="s">
        <v>116</v>
      </c>
      <c r="C16" s="12" t="s">
        <v>111</v>
      </c>
      <c r="D16" s="68">
        <v>16</v>
      </c>
      <c r="E16" s="68">
        <v>14</v>
      </c>
      <c r="F16" s="70">
        <v>1.15</v>
      </c>
      <c r="G16" s="6">
        <f t="shared" si="0"/>
        <v>257.59999999999997</v>
      </c>
    </row>
    <row r="17" spans="1:7" ht="12.75" customHeight="1">
      <c r="A17" s="37">
        <v>7</v>
      </c>
      <c r="B17" s="67" t="s">
        <v>117</v>
      </c>
      <c r="C17" s="12" t="s">
        <v>111</v>
      </c>
      <c r="D17" s="68">
        <v>442</v>
      </c>
      <c r="E17" s="68">
        <v>2</v>
      </c>
      <c r="F17" s="70">
        <v>1.6</v>
      </c>
      <c r="G17" s="6">
        <f t="shared" si="0"/>
        <v>1414.4</v>
      </c>
    </row>
    <row r="18" spans="1:7" ht="12">
      <c r="A18" s="37">
        <v>8</v>
      </c>
      <c r="B18" s="67" t="s">
        <v>118</v>
      </c>
      <c r="C18" s="12" t="s">
        <v>111</v>
      </c>
      <c r="D18" s="68">
        <v>5</v>
      </c>
      <c r="E18" s="68">
        <v>2</v>
      </c>
      <c r="F18" s="70">
        <v>2.27</v>
      </c>
      <c r="G18" s="6">
        <f t="shared" si="0"/>
        <v>22.7</v>
      </c>
    </row>
    <row r="19" spans="1:7" ht="13.5" customHeight="1">
      <c r="A19" s="37">
        <v>9</v>
      </c>
      <c r="B19" s="67" t="s">
        <v>119</v>
      </c>
      <c r="C19" s="12" t="s">
        <v>111</v>
      </c>
      <c r="D19" s="68">
        <v>35</v>
      </c>
      <c r="E19" s="68">
        <v>12</v>
      </c>
      <c r="F19" s="70">
        <v>1.86</v>
      </c>
      <c r="G19" s="6">
        <f t="shared" si="0"/>
        <v>781.2</v>
      </c>
    </row>
    <row r="20" spans="1:7" ht="12">
      <c r="A20" s="37">
        <v>10</v>
      </c>
      <c r="B20" s="67" t="s">
        <v>120</v>
      </c>
      <c r="C20" s="12" t="s">
        <v>111</v>
      </c>
      <c r="D20" s="68">
        <v>38</v>
      </c>
      <c r="E20" s="68">
        <v>2</v>
      </c>
      <c r="F20" s="70">
        <v>2.77</v>
      </c>
      <c r="G20" s="6">
        <f t="shared" si="0"/>
        <v>210.52</v>
      </c>
    </row>
    <row r="21" spans="1:7" ht="24">
      <c r="A21" s="37">
        <v>11</v>
      </c>
      <c r="B21" s="67" t="s">
        <v>121</v>
      </c>
      <c r="C21" s="12" t="s">
        <v>111</v>
      </c>
      <c r="D21" s="68">
        <v>12</v>
      </c>
      <c r="E21" s="68">
        <v>12</v>
      </c>
      <c r="F21" s="70">
        <v>1.2</v>
      </c>
      <c r="G21" s="6">
        <f t="shared" si="0"/>
        <v>172.79999999999998</v>
      </c>
    </row>
    <row r="22" spans="1:7" ht="12">
      <c r="A22" s="37"/>
      <c r="B22" s="126" t="s">
        <v>205</v>
      </c>
      <c r="C22" s="12"/>
      <c r="D22" s="6"/>
      <c r="E22" s="6"/>
      <c r="F22" s="46"/>
      <c r="G22" s="66">
        <f>SUM(G11:G21)</f>
        <v>39849.70799999999</v>
      </c>
    </row>
    <row r="23" spans="1:7" ht="12">
      <c r="A23" s="37"/>
      <c r="B23" s="71" t="s">
        <v>203</v>
      </c>
      <c r="C23" s="12"/>
      <c r="D23" s="6"/>
      <c r="E23" s="6"/>
      <c r="F23" s="46"/>
      <c r="G23" s="66">
        <f>G22*1.18</f>
        <v>47022.65543999999</v>
      </c>
    </row>
    <row r="24" spans="1:7" ht="12">
      <c r="A24" s="39"/>
      <c r="B24" s="71" t="s">
        <v>202</v>
      </c>
      <c r="C24" s="12" t="s">
        <v>11</v>
      </c>
      <c r="D24" s="6"/>
      <c r="E24" s="6"/>
      <c r="F24" s="46"/>
      <c r="G24" s="66">
        <f>G23/C5/12</f>
        <v>1.8587205293615403</v>
      </c>
    </row>
    <row r="25" spans="1:7" ht="13.5" customHeight="1">
      <c r="A25" s="72" t="s">
        <v>12</v>
      </c>
      <c r="B25" s="13" t="s">
        <v>13</v>
      </c>
      <c r="C25" s="12"/>
      <c r="D25" s="6"/>
      <c r="E25" s="6"/>
      <c r="F25" s="46"/>
      <c r="G25" s="66"/>
    </row>
    <row r="26" spans="1:7" ht="24" customHeight="1">
      <c r="A26" s="39">
        <v>1</v>
      </c>
      <c r="B26" s="67" t="s">
        <v>191</v>
      </c>
      <c r="C26" s="12" t="s">
        <v>56</v>
      </c>
      <c r="D26" s="68">
        <v>1</v>
      </c>
      <c r="E26" s="68">
        <v>288</v>
      </c>
      <c r="F26" s="70">
        <v>28.24</v>
      </c>
      <c r="G26" s="6">
        <f>D26*E26*F26</f>
        <v>8133.12</v>
      </c>
    </row>
    <row r="27" spans="1:7" ht="23.25" customHeight="1">
      <c r="A27" s="39">
        <v>2</v>
      </c>
      <c r="B27" s="67" t="s">
        <v>192</v>
      </c>
      <c r="C27" s="12" t="s">
        <v>56</v>
      </c>
      <c r="D27" s="68">
        <v>8</v>
      </c>
      <c r="E27" s="68">
        <v>144</v>
      </c>
      <c r="F27" s="70">
        <v>2.93</v>
      </c>
      <c r="G27" s="6">
        <f>D27*E27*F27</f>
        <v>3375.36</v>
      </c>
    </row>
    <row r="28" spans="1:7" ht="12.75" customHeight="1">
      <c r="A28" s="39">
        <v>3</v>
      </c>
      <c r="B28" s="67" t="s">
        <v>193</v>
      </c>
      <c r="C28" s="12" t="s">
        <v>63</v>
      </c>
      <c r="D28" s="68">
        <v>10.5</v>
      </c>
      <c r="E28" s="68">
        <v>6</v>
      </c>
      <c r="F28" s="70">
        <v>2.27</v>
      </c>
      <c r="G28" s="6">
        <f>D28*E28*F28</f>
        <v>143.01</v>
      </c>
    </row>
    <row r="29" spans="1:7" ht="13.5" customHeight="1">
      <c r="A29" s="39">
        <v>4</v>
      </c>
      <c r="B29" s="67" t="s">
        <v>218</v>
      </c>
      <c r="C29" s="12" t="s">
        <v>30</v>
      </c>
      <c r="D29" s="68">
        <v>4</v>
      </c>
      <c r="E29" s="68">
        <v>24</v>
      </c>
      <c r="F29" s="70">
        <v>6.54</v>
      </c>
      <c r="G29" s="6">
        <f>D29*E29*F29</f>
        <v>627.84</v>
      </c>
    </row>
    <row r="30" spans="1:7" ht="12">
      <c r="A30" s="39"/>
      <c r="B30" s="71" t="s">
        <v>205</v>
      </c>
      <c r="C30" s="12"/>
      <c r="D30" s="6"/>
      <c r="E30" s="6"/>
      <c r="F30" s="46"/>
      <c r="G30" s="66">
        <f>G26+G27+G28+G29</f>
        <v>12279.33</v>
      </c>
    </row>
    <row r="31" spans="1:7" ht="12">
      <c r="A31" s="39"/>
      <c r="B31" s="71" t="s">
        <v>201</v>
      </c>
      <c r="C31" s="12"/>
      <c r="D31" s="6"/>
      <c r="E31" s="6"/>
      <c r="F31" s="46"/>
      <c r="G31" s="66">
        <f>G30*1.18</f>
        <v>14489.6094</v>
      </c>
    </row>
    <row r="32" spans="1:7" ht="12">
      <c r="A32" s="39"/>
      <c r="B32" s="71" t="s">
        <v>202</v>
      </c>
      <c r="C32" s="12" t="s">
        <v>11</v>
      </c>
      <c r="D32" s="12"/>
      <c r="E32" s="6"/>
      <c r="F32" s="46"/>
      <c r="G32" s="66">
        <f>G31/C5/12</f>
        <v>0.5727480552129779</v>
      </c>
    </row>
    <row r="33" spans="1:7" ht="12">
      <c r="A33" s="72" t="s">
        <v>14</v>
      </c>
      <c r="B33" s="13" t="s">
        <v>15</v>
      </c>
      <c r="C33" s="12" t="s">
        <v>200</v>
      </c>
      <c r="D33" s="68">
        <v>1</v>
      </c>
      <c r="E33" s="6"/>
      <c r="F33" s="70">
        <v>4494.24</v>
      </c>
      <c r="G33" s="66">
        <f>F33*D33*12</f>
        <v>53930.88</v>
      </c>
    </row>
    <row r="34" spans="1:7" ht="13.5" customHeight="1">
      <c r="A34" s="72"/>
      <c r="B34" s="13"/>
      <c r="C34" s="12" t="s">
        <v>11</v>
      </c>
      <c r="D34" s="122"/>
      <c r="E34" s="122"/>
      <c r="F34" s="52"/>
      <c r="G34" s="66">
        <f>G33/C5/7*9/12</f>
        <v>2.7408730535189125</v>
      </c>
    </row>
    <row r="35" spans="1:7" ht="13.5" customHeight="1">
      <c r="A35" s="73" t="s">
        <v>16</v>
      </c>
      <c r="B35" s="40" t="s">
        <v>17</v>
      </c>
      <c r="C35" s="12" t="s">
        <v>11</v>
      </c>
      <c r="D35" s="68">
        <f>C5</f>
        <v>2108.2</v>
      </c>
      <c r="E35" s="6"/>
      <c r="F35" s="74">
        <v>1.09</v>
      </c>
      <c r="G35" s="66">
        <f>F35*D35*12</f>
        <v>27575.256</v>
      </c>
    </row>
    <row r="36" spans="1:7" ht="23.25" customHeight="1">
      <c r="A36" s="72" t="s">
        <v>18</v>
      </c>
      <c r="B36" s="40" t="s">
        <v>19</v>
      </c>
      <c r="C36" s="12" t="s">
        <v>11</v>
      </c>
      <c r="D36" s="68">
        <f>C5</f>
        <v>2108.2</v>
      </c>
      <c r="E36" s="6"/>
      <c r="F36" s="84">
        <v>0.12</v>
      </c>
      <c r="G36" s="66">
        <f>F36*D36*12</f>
        <v>3035.808</v>
      </c>
    </row>
    <row r="37" spans="1:7" ht="24">
      <c r="A37" s="72" t="s">
        <v>20</v>
      </c>
      <c r="B37" s="40" t="s">
        <v>122</v>
      </c>
      <c r="C37" s="12"/>
      <c r="D37" s="6"/>
      <c r="E37" s="6"/>
      <c r="F37" s="46"/>
      <c r="G37" s="66"/>
    </row>
    <row r="38" spans="1:7" ht="12">
      <c r="A38" s="39">
        <v>1</v>
      </c>
      <c r="B38" s="75" t="s">
        <v>123</v>
      </c>
      <c r="C38" s="76" t="s">
        <v>81</v>
      </c>
      <c r="D38" s="68">
        <v>92</v>
      </c>
      <c r="E38" s="68">
        <v>1</v>
      </c>
      <c r="F38" s="139">
        <v>1.72</v>
      </c>
      <c r="G38" s="6">
        <f aca="true" t="shared" si="1" ref="G38:G60">D38*E38*F38</f>
        <v>158.24</v>
      </c>
    </row>
    <row r="39" spans="1:7" ht="12">
      <c r="A39" s="39">
        <v>2</v>
      </c>
      <c r="B39" s="75" t="s">
        <v>124</v>
      </c>
      <c r="C39" s="77" t="s">
        <v>81</v>
      </c>
      <c r="D39" s="68">
        <v>92</v>
      </c>
      <c r="E39" s="68">
        <v>28</v>
      </c>
      <c r="F39" s="139">
        <v>0.14</v>
      </c>
      <c r="G39" s="6">
        <f t="shared" si="1"/>
        <v>360.64000000000004</v>
      </c>
    </row>
    <row r="40" spans="1:7" ht="12">
      <c r="A40" s="39">
        <v>3</v>
      </c>
      <c r="B40" s="75" t="s">
        <v>125</v>
      </c>
      <c r="C40" s="77" t="s">
        <v>81</v>
      </c>
      <c r="D40" s="68">
        <v>92</v>
      </c>
      <c r="E40" s="68">
        <v>10</v>
      </c>
      <c r="F40" s="139">
        <v>0.69</v>
      </c>
      <c r="G40" s="6">
        <f t="shared" si="1"/>
        <v>634.8</v>
      </c>
    </row>
    <row r="41" spans="1:7" ht="12">
      <c r="A41" s="39">
        <v>4</v>
      </c>
      <c r="B41" s="75" t="s">
        <v>226</v>
      </c>
      <c r="C41" s="77" t="s">
        <v>81</v>
      </c>
      <c r="D41" s="68">
        <v>84</v>
      </c>
      <c r="E41" s="68">
        <v>12</v>
      </c>
      <c r="F41" s="139">
        <v>0.69</v>
      </c>
      <c r="G41" s="6">
        <f t="shared" si="1"/>
        <v>695.52</v>
      </c>
    </row>
    <row r="42" spans="1:7" ht="12">
      <c r="A42" s="39">
        <v>5</v>
      </c>
      <c r="B42" s="75" t="s">
        <v>126</v>
      </c>
      <c r="C42" s="77" t="s">
        <v>127</v>
      </c>
      <c r="D42" s="68">
        <v>1</v>
      </c>
      <c r="E42" s="68">
        <v>245</v>
      </c>
      <c r="F42" s="139">
        <v>3.28</v>
      </c>
      <c r="G42" s="6">
        <f t="shared" si="1"/>
        <v>803.5999999999999</v>
      </c>
    </row>
    <row r="43" spans="1:7" ht="12">
      <c r="A43" s="39">
        <v>6</v>
      </c>
      <c r="B43" s="75" t="s">
        <v>128</v>
      </c>
      <c r="C43" s="77" t="s">
        <v>81</v>
      </c>
      <c r="D43" s="68">
        <v>251</v>
      </c>
      <c r="E43" s="68">
        <v>1</v>
      </c>
      <c r="F43" s="139">
        <v>1.2</v>
      </c>
      <c r="G43" s="6">
        <f t="shared" si="1"/>
        <v>301.2</v>
      </c>
    </row>
    <row r="44" spans="1:7" ht="12">
      <c r="A44" s="39">
        <v>7</v>
      </c>
      <c r="B44" s="75" t="s">
        <v>129</v>
      </c>
      <c r="C44" s="77" t="s">
        <v>81</v>
      </c>
      <c r="D44" s="68">
        <v>251</v>
      </c>
      <c r="E44" s="68">
        <v>122</v>
      </c>
      <c r="F44" s="139">
        <v>0.06</v>
      </c>
      <c r="G44" s="6">
        <f t="shared" si="1"/>
        <v>1837.32</v>
      </c>
    </row>
    <row r="45" spans="1:7" ht="13.5" customHeight="1">
      <c r="A45" s="39">
        <v>8</v>
      </c>
      <c r="B45" s="75" t="s">
        <v>130</v>
      </c>
      <c r="C45" s="77" t="s">
        <v>131</v>
      </c>
      <c r="D45" s="68">
        <v>0.1</v>
      </c>
      <c r="E45" s="68">
        <v>3</v>
      </c>
      <c r="F45" s="139">
        <v>11.29</v>
      </c>
      <c r="G45" s="6">
        <f t="shared" si="1"/>
        <v>3.3870000000000005</v>
      </c>
    </row>
    <row r="46" spans="1:7" ht="12.75" customHeight="1">
      <c r="A46" s="39">
        <v>9</v>
      </c>
      <c r="B46" s="75" t="s">
        <v>132</v>
      </c>
      <c r="C46" s="77" t="s">
        <v>127</v>
      </c>
      <c r="D46" s="68">
        <v>6</v>
      </c>
      <c r="E46" s="68">
        <v>1</v>
      </c>
      <c r="F46" s="139">
        <v>2.37</v>
      </c>
      <c r="G46" s="6">
        <f t="shared" si="1"/>
        <v>14.22</v>
      </c>
    </row>
    <row r="47" spans="1:7" ht="13.5" customHeight="1">
      <c r="A47" s="39">
        <v>10</v>
      </c>
      <c r="B47" s="75" t="s">
        <v>133</v>
      </c>
      <c r="C47" s="77" t="s">
        <v>81</v>
      </c>
      <c r="D47" s="68">
        <v>127</v>
      </c>
      <c r="E47" s="68">
        <v>122</v>
      </c>
      <c r="F47" s="139">
        <v>0.14</v>
      </c>
      <c r="G47" s="6">
        <f t="shared" si="1"/>
        <v>2169.1600000000003</v>
      </c>
    </row>
    <row r="48" spans="1:7" ht="12">
      <c r="A48" s="39">
        <v>11</v>
      </c>
      <c r="B48" s="75" t="s">
        <v>134</v>
      </c>
      <c r="C48" s="77" t="s">
        <v>81</v>
      </c>
      <c r="D48" s="68">
        <v>7</v>
      </c>
      <c r="E48" s="68">
        <v>28</v>
      </c>
      <c r="F48" s="139">
        <v>0.14</v>
      </c>
      <c r="G48" s="6">
        <f t="shared" si="1"/>
        <v>27.44</v>
      </c>
    </row>
    <row r="49" spans="1:7" ht="12">
      <c r="A49" s="39">
        <v>12</v>
      </c>
      <c r="B49" s="75" t="s">
        <v>135</v>
      </c>
      <c r="C49" s="77" t="s">
        <v>81</v>
      </c>
      <c r="D49" s="68">
        <v>84</v>
      </c>
      <c r="E49" s="68">
        <v>25</v>
      </c>
      <c r="F49" s="139">
        <v>0.69</v>
      </c>
      <c r="G49" s="6">
        <f t="shared" si="1"/>
        <v>1449</v>
      </c>
    </row>
    <row r="50" spans="1:7" ht="24">
      <c r="A50" s="39">
        <v>13</v>
      </c>
      <c r="B50" s="75" t="s">
        <v>136</v>
      </c>
      <c r="C50" s="77" t="s">
        <v>131</v>
      </c>
      <c r="D50" s="68">
        <v>0.5</v>
      </c>
      <c r="E50" s="68">
        <v>36</v>
      </c>
      <c r="F50" s="96">
        <v>11.29</v>
      </c>
      <c r="G50" s="6">
        <f t="shared" si="1"/>
        <v>203.21999999999997</v>
      </c>
    </row>
    <row r="51" spans="1:7" ht="14.25" customHeight="1">
      <c r="A51" s="39">
        <v>14</v>
      </c>
      <c r="B51" s="75" t="s">
        <v>137</v>
      </c>
      <c r="C51" s="77" t="s">
        <v>81</v>
      </c>
      <c r="D51" s="68">
        <v>84</v>
      </c>
      <c r="E51" s="68">
        <v>36</v>
      </c>
      <c r="F51" s="139">
        <v>0.15</v>
      </c>
      <c r="G51" s="6">
        <f t="shared" si="1"/>
        <v>453.59999999999997</v>
      </c>
    </row>
    <row r="52" spans="1:7" ht="14.25" customHeight="1">
      <c r="A52" s="39">
        <v>15</v>
      </c>
      <c r="B52" s="75" t="s">
        <v>138</v>
      </c>
      <c r="C52" s="77" t="s">
        <v>81</v>
      </c>
      <c r="D52" s="68">
        <v>7</v>
      </c>
      <c r="E52" s="68">
        <v>5</v>
      </c>
      <c r="F52" s="139">
        <v>2.02</v>
      </c>
      <c r="G52" s="6">
        <f t="shared" si="1"/>
        <v>70.7</v>
      </c>
    </row>
    <row r="53" spans="1:7" ht="14.25" customHeight="1">
      <c r="A53" s="39">
        <v>16</v>
      </c>
      <c r="B53" s="75" t="s">
        <v>139</v>
      </c>
      <c r="C53" s="77" t="s">
        <v>81</v>
      </c>
      <c r="D53" s="68">
        <v>10</v>
      </c>
      <c r="E53" s="68">
        <v>2</v>
      </c>
      <c r="F53" s="139">
        <v>4.8</v>
      </c>
      <c r="G53" s="6">
        <f t="shared" si="1"/>
        <v>96</v>
      </c>
    </row>
    <row r="54" spans="1:7" ht="14.25" customHeight="1">
      <c r="A54" s="39">
        <v>17</v>
      </c>
      <c r="B54" s="75" t="s">
        <v>140</v>
      </c>
      <c r="C54" s="77" t="s">
        <v>81</v>
      </c>
      <c r="D54" s="68">
        <v>265</v>
      </c>
      <c r="E54" s="68">
        <v>72</v>
      </c>
      <c r="F54" s="96">
        <v>0.06</v>
      </c>
      <c r="G54" s="6">
        <f t="shared" si="1"/>
        <v>1144.8</v>
      </c>
    </row>
    <row r="55" spans="1:7" ht="14.25" customHeight="1">
      <c r="A55" s="39">
        <v>18</v>
      </c>
      <c r="B55" s="78" t="s">
        <v>141</v>
      </c>
      <c r="C55" s="123" t="s">
        <v>131</v>
      </c>
      <c r="D55" s="68">
        <v>0.5</v>
      </c>
      <c r="E55" s="68">
        <v>1</v>
      </c>
      <c r="F55" s="141">
        <v>11.29</v>
      </c>
      <c r="G55" s="6">
        <f t="shared" si="1"/>
        <v>5.645</v>
      </c>
    </row>
    <row r="56" spans="1:7" ht="14.25" customHeight="1">
      <c r="A56" s="39">
        <v>19</v>
      </c>
      <c r="B56" s="81" t="s">
        <v>142</v>
      </c>
      <c r="C56" s="22" t="s">
        <v>143</v>
      </c>
      <c r="D56" s="68">
        <v>4.89</v>
      </c>
      <c r="E56" s="68">
        <v>3</v>
      </c>
      <c r="F56" s="138">
        <v>27.3</v>
      </c>
      <c r="G56" s="6">
        <f t="shared" si="1"/>
        <v>400.491</v>
      </c>
    </row>
    <row r="57" spans="1:7" ht="14.25" customHeight="1">
      <c r="A57" s="39">
        <v>20</v>
      </c>
      <c r="B57" s="81" t="s">
        <v>195</v>
      </c>
      <c r="C57" s="49" t="s">
        <v>33</v>
      </c>
      <c r="D57" s="133">
        <v>0.286</v>
      </c>
      <c r="E57" s="68">
        <v>2</v>
      </c>
      <c r="F57" s="114">
        <v>666.64</v>
      </c>
      <c r="G57" s="6">
        <f t="shared" si="1"/>
        <v>381.31807999999995</v>
      </c>
    </row>
    <row r="58" spans="1:7" ht="14.25" customHeight="1">
      <c r="A58" s="39">
        <v>21</v>
      </c>
      <c r="B58" s="81" t="s">
        <v>144</v>
      </c>
      <c r="C58" s="49" t="s">
        <v>33</v>
      </c>
      <c r="D58" s="133">
        <v>0.286</v>
      </c>
      <c r="E58" s="68">
        <v>6</v>
      </c>
      <c r="F58" s="114">
        <v>506.11</v>
      </c>
      <c r="G58" s="6">
        <f t="shared" si="1"/>
        <v>868.4847599999999</v>
      </c>
    </row>
    <row r="59" spans="1:7" ht="14.25" customHeight="1">
      <c r="A59" s="39">
        <v>22</v>
      </c>
      <c r="B59" s="81" t="s">
        <v>145</v>
      </c>
      <c r="C59" s="49" t="s">
        <v>33</v>
      </c>
      <c r="D59" s="133">
        <v>0.286</v>
      </c>
      <c r="E59" s="68">
        <v>5</v>
      </c>
      <c r="F59" s="114">
        <v>789.32</v>
      </c>
      <c r="G59" s="6">
        <f t="shared" si="1"/>
        <v>1128.7276</v>
      </c>
    </row>
    <row r="60" spans="1:7" ht="14.25" customHeight="1">
      <c r="A60" s="39">
        <v>23</v>
      </c>
      <c r="B60" s="17" t="s">
        <v>146</v>
      </c>
      <c r="C60" s="22" t="s">
        <v>67</v>
      </c>
      <c r="D60" s="68">
        <v>0.5</v>
      </c>
      <c r="E60" s="68">
        <v>1</v>
      </c>
      <c r="F60" s="138">
        <v>208.49</v>
      </c>
      <c r="G60" s="6">
        <f t="shared" si="1"/>
        <v>104.245</v>
      </c>
    </row>
    <row r="61" spans="1:7" ht="14.25" customHeight="1">
      <c r="A61" s="39"/>
      <c r="B61" s="71" t="s">
        <v>205</v>
      </c>
      <c r="C61" s="22" t="s">
        <v>104</v>
      </c>
      <c r="D61" s="6"/>
      <c r="E61" s="6"/>
      <c r="F61" s="82"/>
      <c r="G61" s="66">
        <f>SUM(G38:G60)</f>
        <v>13311.758439999998</v>
      </c>
    </row>
    <row r="62" spans="1:7" ht="14.25" customHeight="1">
      <c r="A62" s="39"/>
      <c r="B62" s="71" t="s">
        <v>201</v>
      </c>
      <c r="C62" s="22"/>
      <c r="D62" s="6"/>
      <c r="E62" s="6"/>
      <c r="F62" s="82"/>
      <c r="G62" s="66">
        <f>G61*1.18</f>
        <v>15707.874959199997</v>
      </c>
    </row>
    <row r="63" spans="1:7" ht="14.25" customHeight="1">
      <c r="A63" s="41"/>
      <c r="B63" s="71" t="s">
        <v>202</v>
      </c>
      <c r="C63" s="12" t="s">
        <v>11</v>
      </c>
      <c r="D63" s="6"/>
      <c r="E63" s="6"/>
      <c r="F63" s="82"/>
      <c r="G63" s="66">
        <f>G62/C5/12</f>
        <v>0.6209038895424216</v>
      </c>
    </row>
    <row r="64" spans="1:7" ht="14.25" customHeight="1">
      <c r="A64" s="73" t="s">
        <v>21</v>
      </c>
      <c r="B64" s="40" t="s">
        <v>22</v>
      </c>
      <c r="C64" s="12" t="s">
        <v>147</v>
      </c>
      <c r="D64" s="83">
        <v>379</v>
      </c>
      <c r="E64" s="6"/>
      <c r="F64" s="84">
        <v>0.68</v>
      </c>
      <c r="G64" s="66">
        <f>F64*D64*12</f>
        <v>3092.6400000000003</v>
      </c>
    </row>
    <row r="65" spans="1:7" ht="14.25" customHeight="1">
      <c r="A65" s="21"/>
      <c r="B65" s="44"/>
      <c r="C65" s="12" t="s">
        <v>11</v>
      </c>
      <c r="D65" s="6"/>
      <c r="E65" s="6"/>
      <c r="F65" s="12"/>
      <c r="G65" s="27">
        <f>G64/C5/12</f>
        <v>0.12224646617967937</v>
      </c>
    </row>
    <row r="66" spans="1:7" ht="14.25" customHeight="1">
      <c r="A66" s="21" t="s">
        <v>148</v>
      </c>
      <c r="B66" s="56" t="s">
        <v>27</v>
      </c>
      <c r="C66" s="46"/>
      <c r="D66" s="47" t="s">
        <v>149</v>
      </c>
      <c r="E66" s="47"/>
      <c r="F66" s="12"/>
      <c r="G66" s="4"/>
    </row>
    <row r="67" spans="1:7" ht="14.25" customHeight="1">
      <c r="A67" s="21" t="s">
        <v>150</v>
      </c>
      <c r="B67" s="60" t="s">
        <v>28</v>
      </c>
      <c r="C67" s="48"/>
      <c r="D67" s="47"/>
      <c r="E67" s="47"/>
      <c r="F67" s="12"/>
      <c r="G67" s="4"/>
    </row>
    <row r="68" spans="1:7" ht="14.25" customHeight="1">
      <c r="A68" s="85">
        <v>1</v>
      </c>
      <c r="B68" s="86" t="s">
        <v>29</v>
      </c>
      <c r="C68" s="87" t="s">
        <v>30</v>
      </c>
      <c r="D68" s="88">
        <v>50</v>
      </c>
      <c r="E68" s="87"/>
      <c r="F68" s="89">
        <v>23.74</v>
      </c>
      <c r="G68" s="90">
        <f>D68*F68</f>
        <v>1187</v>
      </c>
    </row>
    <row r="69" spans="1:7" ht="14.25" customHeight="1">
      <c r="A69" s="85">
        <v>2</v>
      </c>
      <c r="B69" s="86" t="s">
        <v>106</v>
      </c>
      <c r="C69" s="87" t="s">
        <v>30</v>
      </c>
      <c r="D69" s="88">
        <v>10</v>
      </c>
      <c r="E69" s="87"/>
      <c r="F69" s="89">
        <v>62.95</v>
      </c>
      <c r="G69" s="90">
        <f aca="true" t="shared" si="2" ref="G69:G82">D69*F69</f>
        <v>629.5</v>
      </c>
    </row>
    <row r="70" spans="1:7" ht="14.25" customHeight="1">
      <c r="A70" s="20">
        <v>3</v>
      </c>
      <c r="B70" s="51" t="s">
        <v>151</v>
      </c>
      <c r="C70" s="87" t="s">
        <v>152</v>
      </c>
      <c r="D70" s="88">
        <v>36</v>
      </c>
      <c r="E70" s="87"/>
      <c r="F70" s="89">
        <v>12.64</v>
      </c>
      <c r="G70" s="90">
        <f t="shared" si="2"/>
        <v>455.04</v>
      </c>
    </row>
    <row r="71" spans="1:7" ht="14.25" customHeight="1">
      <c r="A71" s="85">
        <v>4</v>
      </c>
      <c r="B71" s="51" t="s">
        <v>31</v>
      </c>
      <c r="C71" s="87" t="s">
        <v>32</v>
      </c>
      <c r="D71" s="88">
        <v>36</v>
      </c>
      <c r="E71" s="87"/>
      <c r="F71" s="89">
        <v>12.64</v>
      </c>
      <c r="G71" s="90">
        <f t="shared" si="2"/>
        <v>455.04</v>
      </c>
    </row>
    <row r="72" spans="1:7" ht="24.75" customHeight="1">
      <c r="A72" s="85">
        <v>5</v>
      </c>
      <c r="B72" s="86" t="s">
        <v>153</v>
      </c>
      <c r="C72" s="87" t="s">
        <v>33</v>
      </c>
      <c r="D72" s="135">
        <v>0.379</v>
      </c>
      <c r="E72" s="87"/>
      <c r="F72" s="89">
        <v>1264.03</v>
      </c>
      <c r="G72" s="90">
        <f t="shared" si="2"/>
        <v>479.06737</v>
      </c>
    </row>
    <row r="73" spans="1:7" ht="14.25" customHeight="1">
      <c r="A73" s="20">
        <v>6</v>
      </c>
      <c r="B73" s="91" t="s">
        <v>34</v>
      </c>
      <c r="C73" s="87" t="s">
        <v>35</v>
      </c>
      <c r="D73" s="88">
        <v>0.09</v>
      </c>
      <c r="E73" s="87"/>
      <c r="F73" s="89">
        <v>1422.03</v>
      </c>
      <c r="G73" s="90">
        <f t="shared" si="2"/>
        <v>127.9827</v>
      </c>
    </row>
    <row r="74" spans="1:7" ht="14.25" customHeight="1">
      <c r="A74" s="85">
        <v>7</v>
      </c>
      <c r="B74" s="86" t="s">
        <v>154</v>
      </c>
      <c r="C74" s="87" t="s">
        <v>36</v>
      </c>
      <c r="D74" s="88">
        <v>1</v>
      </c>
      <c r="E74" s="87"/>
      <c r="F74" s="89">
        <v>15.33</v>
      </c>
      <c r="G74" s="90">
        <f t="shared" si="2"/>
        <v>15.33</v>
      </c>
    </row>
    <row r="75" spans="1:7" ht="14.25" customHeight="1">
      <c r="A75" s="85">
        <v>8</v>
      </c>
      <c r="B75" s="86" t="s">
        <v>155</v>
      </c>
      <c r="C75" s="87" t="s">
        <v>30</v>
      </c>
      <c r="D75" s="88"/>
      <c r="E75" s="87"/>
      <c r="F75" s="89">
        <v>126.01</v>
      </c>
      <c r="G75" s="90">
        <f t="shared" si="2"/>
        <v>0</v>
      </c>
    </row>
    <row r="76" spans="1:7" ht="14.25" customHeight="1">
      <c r="A76" s="85">
        <v>9</v>
      </c>
      <c r="B76" s="86" t="s">
        <v>156</v>
      </c>
      <c r="C76" s="87" t="s">
        <v>30</v>
      </c>
      <c r="D76" s="92"/>
      <c r="E76" s="87"/>
      <c r="F76" s="89">
        <v>25.81</v>
      </c>
      <c r="G76" s="90">
        <f t="shared" si="2"/>
        <v>0</v>
      </c>
    </row>
    <row r="77" spans="1:7" ht="14.25" customHeight="1">
      <c r="A77" s="85">
        <v>10</v>
      </c>
      <c r="B77" s="86" t="s">
        <v>157</v>
      </c>
      <c r="C77" s="87" t="s">
        <v>30</v>
      </c>
      <c r="D77" s="88">
        <v>1</v>
      </c>
      <c r="E77" s="87"/>
      <c r="F77" s="89">
        <v>79</v>
      </c>
      <c r="G77" s="90">
        <f t="shared" si="2"/>
        <v>79</v>
      </c>
    </row>
    <row r="78" spans="1:7" ht="14.25" customHeight="1">
      <c r="A78" s="85">
        <v>11</v>
      </c>
      <c r="B78" s="86" t="s">
        <v>158</v>
      </c>
      <c r="C78" s="87" t="s">
        <v>63</v>
      </c>
      <c r="D78" s="88">
        <v>14.04</v>
      </c>
      <c r="E78" s="87"/>
      <c r="F78" s="89">
        <v>34.6</v>
      </c>
      <c r="G78" s="90">
        <f t="shared" si="2"/>
        <v>485.784</v>
      </c>
    </row>
    <row r="79" spans="1:7" ht="14.25" customHeight="1">
      <c r="A79" s="93">
        <v>12</v>
      </c>
      <c r="B79" s="86" t="s">
        <v>159</v>
      </c>
      <c r="C79" s="87" t="s">
        <v>30</v>
      </c>
      <c r="D79" s="88">
        <v>1</v>
      </c>
      <c r="E79" s="87"/>
      <c r="F79" s="89">
        <v>662.03</v>
      </c>
      <c r="G79" s="90">
        <f t="shared" si="2"/>
        <v>662.03</v>
      </c>
    </row>
    <row r="80" spans="1:7" ht="14.25" customHeight="1">
      <c r="A80" s="85">
        <v>13</v>
      </c>
      <c r="B80" s="9" t="s">
        <v>160</v>
      </c>
      <c r="C80" s="87" t="s">
        <v>63</v>
      </c>
      <c r="D80" s="88">
        <v>9</v>
      </c>
      <c r="E80" s="87"/>
      <c r="F80" s="89">
        <v>3.79</v>
      </c>
      <c r="G80" s="90">
        <f t="shared" si="2"/>
        <v>34.11</v>
      </c>
    </row>
    <row r="81" spans="1:7" ht="14.25" customHeight="1">
      <c r="A81" s="85">
        <v>14</v>
      </c>
      <c r="B81" s="86" t="s">
        <v>161</v>
      </c>
      <c r="C81" s="87" t="s">
        <v>30</v>
      </c>
      <c r="D81" s="88">
        <v>10</v>
      </c>
      <c r="E81" s="87"/>
      <c r="F81" s="89">
        <v>20</v>
      </c>
      <c r="G81" s="90">
        <f t="shared" si="2"/>
        <v>200</v>
      </c>
    </row>
    <row r="82" spans="1:7" ht="14.25" customHeight="1">
      <c r="A82" s="93">
        <v>15</v>
      </c>
      <c r="B82" s="9" t="s">
        <v>37</v>
      </c>
      <c r="C82" s="87" t="s">
        <v>38</v>
      </c>
      <c r="D82" s="95">
        <v>1</v>
      </c>
      <c r="E82" s="87"/>
      <c r="F82" s="96">
        <v>342.87</v>
      </c>
      <c r="G82" s="90">
        <f t="shared" si="2"/>
        <v>342.87</v>
      </c>
    </row>
    <row r="83" spans="1:7" ht="14.25" customHeight="1">
      <c r="A83" s="51"/>
      <c r="B83" s="127" t="s">
        <v>205</v>
      </c>
      <c r="C83" s="87"/>
      <c r="D83" s="97"/>
      <c r="E83" s="97"/>
      <c r="F83" s="98"/>
      <c r="G83" s="99">
        <f>SUM(G68:G82)</f>
        <v>5152.754069999999</v>
      </c>
    </row>
    <row r="84" spans="1:7" ht="14.25" customHeight="1">
      <c r="A84" s="51"/>
      <c r="B84" s="127" t="s">
        <v>204</v>
      </c>
      <c r="C84" s="123"/>
      <c r="D84" s="124"/>
      <c r="E84" s="124"/>
      <c r="F84" s="125"/>
      <c r="G84" s="129">
        <f>G83*1.15</f>
        <v>5925.667180499999</v>
      </c>
    </row>
    <row r="85" spans="1:7" ht="14.25" customHeight="1">
      <c r="A85" s="51"/>
      <c r="B85" s="127" t="s">
        <v>201</v>
      </c>
      <c r="C85" s="49"/>
      <c r="D85" s="49"/>
      <c r="E85" s="49"/>
      <c r="F85" s="50"/>
      <c r="G85" s="26">
        <f>G84*1.18</f>
        <v>6992.287272989998</v>
      </c>
    </row>
    <row r="86" spans="1:7" ht="14.25" customHeight="1">
      <c r="A86" s="51"/>
      <c r="B86" s="126" t="s">
        <v>202</v>
      </c>
      <c r="C86" s="70" t="s">
        <v>11</v>
      </c>
      <c r="D86" s="100"/>
      <c r="E86" s="100"/>
      <c r="F86" s="100"/>
      <c r="G86" s="27">
        <f>G85/C5/12</f>
        <v>0.27639247039298925</v>
      </c>
    </row>
    <row r="87" spans="1:7" ht="14.25" customHeight="1">
      <c r="A87" s="21" t="s">
        <v>162</v>
      </c>
      <c r="B87" s="57" t="s">
        <v>40</v>
      </c>
      <c r="C87" s="7"/>
      <c r="D87" s="47" t="s">
        <v>149</v>
      </c>
      <c r="E87" s="4"/>
      <c r="F87" s="101"/>
      <c r="G87" s="4"/>
    </row>
    <row r="88" spans="1:7" ht="14.25" customHeight="1">
      <c r="A88" s="51">
        <v>1</v>
      </c>
      <c r="B88" s="102" t="s">
        <v>41</v>
      </c>
      <c r="C88" s="130" t="s">
        <v>42</v>
      </c>
      <c r="D88" s="103">
        <v>5.31</v>
      </c>
      <c r="E88" s="18"/>
      <c r="F88" s="103">
        <v>632.01</v>
      </c>
      <c r="G88" s="62">
        <f>D88*F88</f>
        <v>3355.9730999999997</v>
      </c>
    </row>
    <row r="89" spans="1:7" ht="14.25" customHeight="1">
      <c r="A89" s="51">
        <v>2</v>
      </c>
      <c r="B89" s="102" t="s">
        <v>43</v>
      </c>
      <c r="C89" s="130" t="s">
        <v>44</v>
      </c>
      <c r="D89" s="103">
        <v>2</v>
      </c>
      <c r="E89" s="18"/>
      <c r="F89" s="103">
        <v>237.65</v>
      </c>
      <c r="G89" s="62">
        <f aca="true" t="shared" si="3" ref="G89:G106">D89*F89</f>
        <v>475.3</v>
      </c>
    </row>
    <row r="90" spans="1:7" ht="14.25" customHeight="1">
      <c r="A90" s="51">
        <v>3</v>
      </c>
      <c r="B90" s="102" t="s">
        <v>45</v>
      </c>
      <c r="C90" s="130" t="s">
        <v>44</v>
      </c>
      <c r="D90" s="103">
        <v>1</v>
      </c>
      <c r="E90" s="18"/>
      <c r="F90" s="103">
        <v>264.4</v>
      </c>
      <c r="G90" s="62">
        <f t="shared" si="3"/>
        <v>264.4</v>
      </c>
    </row>
    <row r="91" spans="1:7" ht="14.25" customHeight="1">
      <c r="A91" s="51">
        <v>4</v>
      </c>
      <c r="B91" s="102" t="s">
        <v>217</v>
      </c>
      <c r="C91" s="130" t="s">
        <v>46</v>
      </c>
      <c r="D91" s="103">
        <v>6</v>
      </c>
      <c r="E91" s="18"/>
      <c r="F91" s="103">
        <v>23.9</v>
      </c>
      <c r="G91" s="62">
        <f t="shared" si="3"/>
        <v>143.39999999999998</v>
      </c>
    </row>
    <row r="92" spans="1:7" ht="14.25" customHeight="1">
      <c r="A92" s="51">
        <v>5</v>
      </c>
      <c r="B92" s="102" t="s">
        <v>47</v>
      </c>
      <c r="C92" s="130" t="s">
        <v>48</v>
      </c>
      <c r="D92" s="103">
        <v>8</v>
      </c>
      <c r="E92" s="18"/>
      <c r="F92" s="103">
        <v>44.44</v>
      </c>
      <c r="G92" s="62">
        <f t="shared" si="3"/>
        <v>355.52</v>
      </c>
    </row>
    <row r="93" spans="1:7" ht="14.25" customHeight="1">
      <c r="A93" s="51">
        <v>6</v>
      </c>
      <c r="B93" s="102" t="s">
        <v>49</v>
      </c>
      <c r="C93" s="130" t="s">
        <v>50</v>
      </c>
      <c r="D93" s="103"/>
      <c r="E93" s="18"/>
      <c r="F93" s="103">
        <v>222.42</v>
      </c>
      <c r="G93" s="62">
        <f t="shared" si="3"/>
        <v>0</v>
      </c>
    </row>
    <row r="94" spans="1:7" ht="14.25" customHeight="1">
      <c r="A94" s="51">
        <v>7</v>
      </c>
      <c r="B94" s="102" t="s">
        <v>215</v>
      </c>
      <c r="C94" s="130" t="s">
        <v>52</v>
      </c>
      <c r="D94" s="103">
        <v>4</v>
      </c>
      <c r="E94" s="18"/>
      <c r="F94" s="103">
        <v>152.63</v>
      </c>
      <c r="G94" s="62">
        <f t="shared" si="3"/>
        <v>610.52</v>
      </c>
    </row>
    <row r="95" spans="1:7" ht="14.25" customHeight="1">
      <c r="A95" s="51">
        <v>8</v>
      </c>
      <c r="B95" s="102" t="s">
        <v>53</v>
      </c>
      <c r="C95" s="130" t="s">
        <v>46</v>
      </c>
      <c r="D95" s="103">
        <v>3</v>
      </c>
      <c r="E95" s="18"/>
      <c r="F95" s="103">
        <v>116.62</v>
      </c>
      <c r="G95" s="62">
        <f t="shared" si="3"/>
        <v>349.86</v>
      </c>
    </row>
    <row r="96" spans="1:7" ht="14.25" customHeight="1">
      <c r="A96" s="51">
        <v>9</v>
      </c>
      <c r="B96" s="102" t="s">
        <v>54</v>
      </c>
      <c r="C96" s="130" t="s">
        <v>46</v>
      </c>
      <c r="D96" s="103">
        <v>0</v>
      </c>
      <c r="E96" s="18"/>
      <c r="F96" s="103">
        <v>119.06</v>
      </c>
      <c r="G96" s="62">
        <f t="shared" si="3"/>
        <v>0</v>
      </c>
    </row>
    <row r="97" spans="1:7" ht="14.25" customHeight="1">
      <c r="A97" s="51">
        <v>10</v>
      </c>
      <c r="B97" s="102" t="s">
        <v>55</v>
      </c>
      <c r="C97" s="130" t="s">
        <v>56</v>
      </c>
      <c r="D97" s="103">
        <v>4</v>
      </c>
      <c r="E97" s="18"/>
      <c r="F97" s="103">
        <v>91.64</v>
      </c>
      <c r="G97" s="62">
        <f t="shared" si="3"/>
        <v>366.56</v>
      </c>
    </row>
    <row r="98" spans="1:7" ht="14.25" customHeight="1">
      <c r="A98" s="51">
        <v>11</v>
      </c>
      <c r="B98" s="102" t="s">
        <v>57</v>
      </c>
      <c r="C98" s="130" t="s">
        <v>58</v>
      </c>
      <c r="D98" s="103">
        <v>8</v>
      </c>
      <c r="E98" s="18"/>
      <c r="F98" s="103">
        <v>148.11</v>
      </c>
      <c r="G98" s="62">
        <f t="shared" si="3"/>
        <v>1184.88</v>
      </c>
    </row>
    <row r="99" spans="1:7" ht="13.5" customHeight="1">
      <c r="A99" s="51">
        <v>12</v>
      </c>
      <c r="B99" s="102" t="s">
        <v>59</v>
      </c>
      <c r="C99" s="130" t="s">
        <v>56</v>
      </c>
      <c r="D99" s="103">
        <v>3</v>
      </c>
      <c r="E99" s="18"/>
      <c r="F99" s="103">
        <v>260.47</v>
      </c>
      <c r="G99" s="62">
        <f t="shared" si="3"/>
        <v>781.4100000000001</v>
      </c>
    </row>
    <row r="100" spans="1:7" ht="24">
      <c r="A100" s="51">
        <v>13</v>
      </c>
      <c r="B100" s="102" t="s">
        <v>60</v>
      </c>
      <c r="C100" s="130" t="s">
        <v>61</v>
      </c>
      <c r="D100" s="169">
        <v>0.00025</v>
      </c>
      <c r="E100" s="18"/>
      <c r="F100" s="103">
        <v>101100.44</v>
      </c>
      <c r="G100" s="62">
        <f t="shared" si="3"/>
        <v>25.27511</v>
      </c>
    </row>
    <row r="101" spans="1:7" ht="13.5" customHeight="1">
      <c r="A101" s="51">
        <v>14</v>
      </c>
      <c r="B101" s="102" t="s">
        <v>64</v>
      </c>
      <c r="C101" s="130" t="s">
        <v>216</v>
      </c>
      <c r="D101" s="103">
        <v>12</v>
      </c>
      <c r="E101" s="18"/>
      <c r="F101" s="103">
        <v>47.4</v>
      </c>
      <c r="G101" s="62">
        <f t="shared" si="3"/>
        <v>568.8</v>
      </c>
    </row>
    <row r="102" spans="1:7" ht="13.5" customHeight="1">
      <c r="A102" s="51">
        <v>15</v>
      </c>
      <c r="B102" s="102" t="s">
        <v>65</v>
      </c>
      <c r="C102" s="130" t="s">
        <v>63</v>
      </c>
      <c r="D102" s="103">
        <v>75</v>
      </c>
      <c r="E102" s="18"/>
      <c r="F102" s="103">
        <v>43.04</v>
      </c>
      <c r="G102" s="62">
        <f t="shared" si="3"/>
        <v>3228</v>
      </c>
    </row>
    <row r="103" spans="1:7" ht="24">
      <c r="A103" s="51">
        <v>16</v>
      </c>
      <c r="B103" s="102" t="s">
        <v>66</v>
      </c>
      <c r="C103" s="130" t="s">
        <v>56</v>
      </c>
      <c r="D103" s="103">
        <v>0</v>
      </c>
      <c r="E103" s="18"/>
      <c r="F103" s="103">
        <v>80.58</v>
      </c>
      <c r="G103" s="62">
        <f t="shared" si="3"/>
        <v>0</v>
      </c>
    </row>
    <row r="104" spans="1:7" ht="24">
      <c r="A104" s="51">
        <v>17</v>
      </c>
      <c r="B104" s="102" t="s">
        <v>68</v>
      </c>
      <c r="C104" s="130" t="s">
        <v>67</v>
      </c>
      <c r="D104" s="103">
        <v>0.4</v>
      </c>
      <c r="E104" s="18"/>
      <c r="F104" s="103">
        <v>302.02</v>
      </c>
      <c r="G104" s="62">
        <f t="shared" si="3"/>
        <v>120.80799999999999</v>
      </c>
    </row>
    <row r="105" spans="1:7" ht="12.75" customHeight="1">
      <c r="A105" s="51">
        <v>18</v>
      </c>
      <c r="B105" s="102" t="s">
        <v>164</v>
      </c>
      <c r="C105" s="130" t="s">
        <v>50</v>
      </c>
      <c r="D105" s="103">
        <v>99</v>
      </c>
      <c r="E105" s="18"/>
      <c r="F105" s="103">
        <v>52.68</v>
      </c>
      <c r="G105" s="62">
        <f t="shared" si="3"/>
        <v>5215.32</v>
      </c>
    </row>
    <row r="106" spans="1:7" ht="12.75" customHeight="1">
      <c r="A106" s="51">
        <v>19</v>
      </c>
      <c r="B106" s="102" t="s">
        <v>165</v>
      </c>
      <c r="C106" s="130" t="s">
        <v>63</v>
      </c>
      <c r="D106" s="103">
        <v>120</v>
      </c>
      <c r="E106" s="18"/>
      <c r="F106" s="103">
        <v>7.12</v>
      </c>
      <c r="G106" s="62">
        <f t="shared" si="3"/>
        <v>854.4</v>
      </c>
    </row>
    <row r="107" spans="1:7" ht="13.5" customHeight="1">
      <c r="A107" s="51"/>
      <c r="B107" s="126" t="s">
        <v>205</v>
      </c>
      <c r="C107" s="22"/>
      <c r="D107" s="22"/>
      <c r="E107" s="22"/>
      <c r="F107" s="104"/>
      <c r="G107" s="58">
        <f>SUM(G88:G106)</f>
        <v>17900.42621</v>
      </c>
    </row>
    <row r="108" spans="1:7" ht="12">
      <c r="A108" s="51"/>
      <c r="B108" s="127" t="s">
        <v>204</v>
      </c>
      <c r="C108" s="22"/>
      <c r="D108" s="22"/>
      <c r="E108" s="22"/>
      <c r="F108" s="104"/>
      <c r="G108" s="58">
        <f>G107*1.15</f>
        <v>20585.4901415</v>
      </c>
    </row>
    <row r="109" spans="1:7" ht="13.5" customHeight="1">
      <c r="A109" s="51"/>
      <c r="B109" s="127" t="s">
        <v>201</v>
      </c>
      <c r="C109" s="22"/>
      <c r="D109" s="22"/>
      <c r="E109" s="22"/>
      <c r="F109" s="104"/>
      <c r="G109" s="58">
        <f>G108*1.18</f>
        <v>24290.87836697</v>
      </c>
    </row>
    <row r="110" spans="1:7" ht="12">
      <c r="A110" s="51"/>
      <c r="B110" s="126" t="s">
        <v>202</v>
      </c>
      <c r="C110" s="70" t="s">
        <v>11</v>
      </c>
      <c r="D110" s="22"/>
      <c r="E110" s="22"/>
      <c r="F110" s="104"/>
      <c r="G110" s="58">
        <f>G109/C5/12</f>
        <v>0.9601744919429688</v>
      </c>
    </row>
    <row r="111" spans="1:7" ht="12">
      <c r="A111" s="21" t="s">
        <v>166</v>
      </c>
      <c r="B111" s="57" t="s">
        <v>69</v>
      </c>
      <c r="C111" s="15"/>
      <c r="D111" s="47" t="s">
        <v>149</v>
      </c>
      <c r="E111" s="16"/>
      <c r="F111" s="105"/>
      <c r="G111" s="22"/>
    </row>
    <row r="112" spans="1:7" ht="24">
      <c r="A112" s="51">
        <v>1</v>
      </c>
      <c r="B112" s="102" t="s">
        <v>70</v>
      </c>
      <c r="C112" s="130" t="s">
        <v>42</v>
      </c>
      <c r="D112" s="103">
        <v>3.62</v>
      </c>
      <c r="E112" s="18"/>
      <c r="F112" s="103">
        <v>632.01</v>
      </c>
      <c r="G112" s="62">
        <f>D112*F112</f>
        <v>2287.8762</v>
      </c>
    </row>
    <row r="113" spans="1:7" ht="24">
      <c r="A113" s="51">
        <v>2</v>
      </c>
      <c r="B113" s="102" t="s">
        <v>71</v>
      </c>
      <c r="C113" s="130" t="s">
        <v>72</v>
      </c>
      <c r="D113" s="103">
        <v>1</v>
      </c>
      <c r="E113" s="18"/>
      <c r="F113" s="103">
        <v>1387.16</v>
      </c>
      <c r="G113" s="62">
        <f aca="true" t="shared" si="4" ref="G113:G122">D113*F113</f>
        <v>1387.16</v>
      </c>
    </row>
    <row r="114" spans="1:7" ht="12">
      <c r="A114" s="51">
        <v>3</v>
      </c>
      <c r="B114" s="102" t="s">
        <v>73</v>
      </c>
      <c r="C114" s="130" t="s">
        <v>72</v>
      </c>
      <c r="D114" s="103">
        <v>4</v>
      </c>
      <c r="E114" s="18"/>
      <c r="F114" s="103">
        <v>186.44</v>
      </c>
      <c r="G114" s="62">
        <f t="shared" si="4"/>
        <v>745.76</v>
      </c>
    </row>
    <row r="115" spans="1:7" ht="12.75" customHeight="1">
      <c r="A115" s="51">
        <v>4</v>
      </c>
      <c r="B115" s="102" t="s">
        <v>74</v>
      </c>
      <c r="C115" s="130" t="s">
        <v>75</v>
      </c>
      <c r="D115" s="103">
        <v>12</v>
      </c>
      <c r="E115" s="18"/>
      <c r="F115" s="103">
        <v>88.48</v>
      </c>
      <c r="G115" s="62">
        <f t="shared" si="4"/>
        <v>1061.76</v>
      </c>
    </row>
    <row r="116" spans="1:7" ht="15" customHeight="1">
      <c r="A116" s="51">
        <v>5</v>
      </c>
      <c r="B116" s="102" t="s">
        <v>76</v>
      </c>
      <c r="C116" s="130" t="s">
        <v>56</v>
      </c>
      <c r="D116" s="103">
        <v>40</v>
      </c>
      <c r="E116" s="18"/>
      <c r="F116" s="103">
        <v>41.17</v>
      </c>
      <c r="G116" s="62">
        <f t="shared" si="4"/>
        <v>1646.8000000000002</v>
      </c>
    </row>
    <row r="117" spans="1:7" ht="15" customHeight="1">
      <c r="A117" s="51">
        <v>6</v>
      </c>
      <c r="B117" s="102" t="s">
        <v>77</v>
      </c>
      <c r="C117" s="130" t="s">
        <v>56</v>
      </c>
      <c r="D117" s="103">
        <v>4</v>
      </c>
      <c r="E117" s="18"/>
      <c r="F117" s="103">
        <v>237.09</v>
      </c>
      <c r="G117" s="62">
        <f t="shared" si="4"/>
        <v>948.36</v>
      </c>
    </row>
    <row r="118" spans="1:7" ht="12">
      <c r="A118" s="51">
        <v>7</v>
      </c>
      <c r="B118" s="102" t="s">
        <v>78</v>
      </c>
      <c r="C118" s="130" t="s">
        <v>56</v>
      </c>
      <c r="D118" s="103">
        <v>2</v>
      </c>
      <c r="E118" s="18"/>
      <c r="F118" s="103">
        <v>169.65</v>
      </c>
      <c r="G118" s="62">
        <f t="shared" si="4"/>
        <v>339.3</v>
      </c>
    </row>
    <row r="119" spans="1:7" ht="13.5" customHeight="1">
      <c r="A119" s="51">
        <v>8</v>
      </c>
      <c r="B119" s="102" t="s">
        <v>79</v>
      </c>
      <c r="C119" s="130" t="s">
        <v>56</v>
      </c>
      <c r="D119" s="103">
        <v>25</v>
      </c>
      <c r="E119" s="18"/>
      <c r="F119" s="103">
        <v>47.87</v>
      </c>
      <c r="G119" s="62">
        <f t="shared" si="4"/>
        <v>1196.75</v>
      </c>
    </row>
    <row r="120" spans="1:7" ht="14.25" customHeight="1">
      <c r="A120" s="51">
        <v>9</v>
      </c>
      <c r="B120" s="102" t="s">
        <v>80</v>
      </c>
      <c r="C120" s="130" t="s">
        <v>56</v>
      </c>
      <c r="D120" s="103">
        <v>1</v>
      </c>
      <c r="E120" s="18"/>
      <c r="F120" s="103">
        <v>210.53</v>
      </c>
      <c r="G120" s="62">
        <f t="shared" si="4"/>
        <v>210.53</v>
      </c>
    </row>
    <row r="121" spans="1:7" ht="12">
      <c r="A121" s="51">
        <v>10</v>
      </c>
      <c r="B121" s="102" t="s">
        <v>82</v>
      </c>
      <c r="C121" s="130" t="s">
        <v>56</v>
      </c>
      <c r="D121" s="103">
        <v>0</v>
      </c>
      <c r="E121" s="18"/>
      <c r="F121" s="103">
        <v>53.72</v>
      </c>
      <c r="G121" s="62">
        <f t="shared" si="4"/>
        <v>0</v>
      </c>
    </row>
    <row r="122" spans="1:7" ht="12">
      <c r="A122" s="51">
        <v>11</v>
      </c>
      <c r="B122" s="102" t="s">
        <v>83</v>
      </c>
      <c r="C122" s="130" t="s">
        <v>67</v>
      </c>
      <c r="D122" s="103">
        <v>4.2</v>
      </c>
      <c r="E122" s="18"/>
      <c r="F122" s="103">
        <v>46</v>
      </c>
      <c r="G122" s="62">
        <f t="shared" si="4"/>
        <v>193.20000000000002</v>
      </c>
    </row>
    <row r="123" spans="1:7" ht="12">
      <c r="A123" s="51"/>
      <c r="B123" s="126" t="s">
        <v>205</v>
      </c>
      <c r="C123" s="22"/>
      <c r="D123" s="22"/>
      <c r="E123" s="22"/>
      <c r="F123" s="104"/>
      <c r="G123" s="58">
        <f>SUM(G112:G122)</f>
        <v>10017.496200000001</v>
      </c>
    </row>
    <row r="124" spans="1:7" ht="15" customHeight="1">
      <c r="A124" s="51"/>
      <c r="B124" s="127" t="s">
        <v>204</v>
      </c>
      <c r="C124" s="22"/>
      <c r="D124" s="22"/>
      <c r="E124" s="22"/>
      <c r="F124" s="104"/>
      <c r="G124" s="58">
        <f>G123*1.15</f>
        <v>11520.120630000001</v>
      </c>
    </row>
    <row r="125" spans="1:7" ht="15.75" customHeight="1">
      <c r="A125" s="51"/>
      <c r="B125" s="127" t="s">
        <v>201</v>
      </c>
      <c r="C125" s="22"/>
      <c r="D125" s="22"/>
      <c r="E125" s="22"/>
      <c r="F125" s="104"/>
      <c r="G125" s="58">
        <f>G124*1.18</f>
        <v>13593.742343400001</v>
      </c>
    </row>
    <row r="126" spans="1:7" ht="12">
      <c r="A126" s="51"/>
      <c r="B126" s="126" t="s">
        <v>202</v>
      </c>
      <c r="C126" s="12" t="s">
        <v>11</v>
      </c>
      <c r="D126" s="22"/>
      <c r="E126" s="22"/>
      <c r="F126" s="104"/>
      <c r="G126" s="58">
        <f>G125/C5/12</f>
        <v>0.5373360506356134</v>
      </c>
    </row>
    <row r="127" spans="1:7" ht="24">
      <c r="A127" s="21" t="s">
        <v>167</v>
      </c>
      <c r="B127" s="55" t="s">
        <v>168</v>
      </c>
      <c r="C127" s="46"/>
      <c r="D127" s="47"/>
      <c r="E127" s="22"/>
      <c r="F127" s="104"/>
      <c r="G127" s="58"/>
    </row>
    <row r="128" spans="1:7" ht="24">
      <c r="A128" s="4">
        <v>1</v>
      </c>
      <c r="B128" s="86" t="s">
        <v>169</v>
      </c>
      <c r="C128" s="52" t="s">
        <v>170</v>
      </c>
      <c r="D128" s="107">
        <v>1</v>
      </c>
      <c r="E128" s="107">
        <v>12</v>
      </c>
      <c r="F128" s="107">
        <v>155.38</v>
      </c>
      <c r="G128" s="62">
        <f>D128*F128*E128</f>
        <v>1864.56</v>
      </c>
    </row>
    <row r="129" spans="1:7" ht="12">
      <c r="A129" s="4">
        <v>2</v>
      </c>
      <c r="B129" s="51" t="s">
        <v>171</v>
      </c>
      <c r="C129" s="52" t="s">
        <v>170</v>
      </c>
      <c r="D129" s="107">
        <v>1</v>
      </c>
      <c r="E129" s="107">
        <v>12</v>
      </c>
      <c r="F129" s="107">
        <v>77.69</v>
      </c>
      <c r="G129" s="62">
        <f>D129*F129*E129</f>
        <v>932.28</v>
      </c>
    </row>
    <row r="130" spans="1:7" ht="12">
      <c r="A130" s="4">
        <v>3</v>
      </c>
      <c r="B130" s="51" t="s">
        <v>172</v>
      </c>
      <c r="C130" s="52" t="s">
        <v>170</v>
      </c>
      <c r="D130" s="107">
        <v>1</v>
      </c>
      <c r="E130" s="107">
        <v>3</v>
      </c>
      <c r="F130" s="107">
        <v>155.38</v>
      </c>
      <c r="G130" s="62">
        <f>D130*F130*E130</f>
        <v>466.14</v>
      </c>
    </row>
    <row r="131" spans="1:7" ht="12">
      <c r="A131" s="4"/>
      <c r="B131" s="126" t="s">
        <v>205</v>
      </c>
      <c r="C131" s="12"/>
      <c r="D131" s="22"/>
      <c r="E131" s="22"/>
      <c r="F131" s="104"/>
      <c r="G131" s="58">
        <f>G128+G129+G130</f>
        <v>3262.98</v>
      </c>
    </row>
    <row r="132" spans="1:7" ht="12">
      <c r="A132" s="4"/>
      <c r="B132" s="127" t="s">
        <v>204</v>
      </c>
      <c r="C132" s="12"/>
      <c r="D132" s="22"/>
      <c r="E132" s="22"/>
      <c r="F132" s="104"/>
      <c r="G132" s="58">
        <f>G131*1.15</f>
        <v>3752.4269999999997</v>
      </c>
    </row>
    <row r="133" spans="1:7" ht="12">
      <c r="A133" s="4"/>
      <c r="B133" s="127" t="s">
        <v>201</v>
      </c>
      <c r="C133" s="12"/>
      <c r="D133" s="22"/>
      <c r="E133" s="22"/>
      <c r="F133" s="104"/>
      <c r="G133" s="58">
        <f>G132*1.18</f>
        <v>4427.8638599999995</v>
      </c>
    </row>
    <row r="134" spans="1:7" ht="12">
      <c r="A134" s="51"/>
      <c r="B134" s="126" t="s">
        <v>202</v>
      </c>
      <c r="C134" s="12" t="s">
        <v>173</v>
      </c>
      <c r="D134" s="22"/>
      <c r="E134" s="22"/>
      <c r="F134" s="104"/>
      <c r="G134" s="58">
        <f>G133/C5/12</f>
        <v>0.17502545062138317</v>
      </c>
    </row>
    <row r="135" spans="1:7" ht="12">
      <c r="A135" s="21" t="s">
        <v>174</v>
      </c>
      <c r="B135" s="108" t="s">
        <v>84</v>
      </c>
      <c r="C135" s="60"/>
      <c r="D135" s="47" t="s">
        <v>149</v>
      </c>
      <c r="E135" s="60"/>
      <c r="F135" s="60"/>
      <c r="G135" s="60"/>
    </row>
    <row r="136" spans="1:7" ht="24">
      <c r="A136" s="10">
        <v>1</v>
      </c>
      <c r="B136" s="11" t="s">
        <v>175</v>
      </c>
      <c r="C136" s="131" t="s">
        <v>81</v>
      </c>
      <c r="D136" s="110">
        <v>2</v>
      </c>
      <c r="E136" s="111"/>
      <c r="F136" s="109">
        <v>76.72</v>
      </c>
      <c r="G136" s="23">
        <f>D136*F136</f>
        <v>153.44</v>
      </c>
    </row>
    <row r="137" spans="1:7" ht="12">
      <c r="A137" s="10">
        <v>2</v>
      </c>
      <c r="B137" s="9" t="s">
        <v>85</v>
      </c>
      <c r="C137" s="131" t="s">
        <v>86</v>
      </c>
      <c r="D137" s="110">
        <v>3</v>
      </c>
      <c r="E137" s="111"/>
      <c r="F137" s="109">
        <v>26.86</v>
      </c>
      <c r="G137" s="23">
        <f aca="true" t="shared" si="5" ref="G137:G157">D137*F137</f>
        <v>80.58</v>
      </c>
    </row>
    <row r="138" spans="1:7" ht="12.75" customHeight="1">
      <c r="A138" s="10">
        <v>3</v>
      </c>
      <c r="B138" s="9" t="s">
        <v>87</v>
      </c>
      <c r="C138" s="131" t="s">
        <v>105</v>
      </c>
      <c r="D138" s="110">
        <v>3</v>
      </c>
      <c r="E138" s="111"/>
      <c r="F138" s="109">
        <v>26.86</v>
      </c>
      <c r="G138" s="23">
        <f t="shared" si="5"/>
        <v>80.58</v>
      </c>
    </row>
    <row r="139" spans="1:7" ht="13.5" customHeight="1">
      <c r="A139" s="10">
        <v>4</v>
      </c>
      <c r="B139" s="9" t="s">
        <v>176</v>
      </c>
      <c r="C139" s="131" t="s">
        <v>88</v>
      </c>
      <c r="D139" s="110">
        <v>1</v>
      </c>
      <c r="E139" s="111"/>
      <c r="F139" s="109">
        <v>170.07</v>
      </c>
      <c r="G139" s="23">
        <f t="shared" si="5"/>
        <v>170.07</v>
      </c>
    </row>
    <row r="140" spans="1:7" ht="25.5" customHeight="1">
      <c r="A140" s="10">
        <v>5</v>
      </c>
      <c r="B140" s="9" t="s">
        <v>177</v>
      </c>
      <c r="C140" s="131" t="s">
        <v>56</v>
      </c>
      <c r="D140" s="110">
        <v>1</v>
      </c>
      <c r="E140" s="111"/>
      <c r="F140" s="109">
        <v>187.76</v>
      </c>
      <c r="G140" s="23">
        <f t="shared" si="5"/>
        <v>187.76</v>
      </c>
    </row>
    <row r="141" spans="1:7" ht="13.5" customHeight="1">
      <c r="A141" s="10">
        <v>6</v>
      </c>
      <c r="B141" s="9" t="s">
        <v>89</v>
      </c>
      <c r="C141" s="131" t="s">
        <v>56</v>
      </c>
      <c r="D141" s="110">
        <v>3</v>
      </c>
      <c r="E141" s="111"/>
      <c r="F141" s="109">
        <v>79</v>
      </c>
      <c r="G141" s="23">
        <f t="shared" si="5"/>
        <v>237</v>
      </c>
    </row>
    <row r="142" spans="1:7" ht="24">
      <c r="A142" s="10">
        <v>7</v>
      </c>
      <c r="B142" s="9" t="s">
        <v>178</v>
      </c>
      <c r="C142" s="131" t="s">
        <v>90</v>
      </c>
      <c r="D142" s="110">
        <v>122</v>
      </c>
      <c r="E142" s="111"/>
      <c r="F142" s="109">
        <v>1.9</v>
      </c>
      <c r="G142" s="23">
        <f t="shared" si="5"/>
        <v>231.79999999999998</v>
      </c>
    </row>
    <row r="143" spans="1:7" ht="24">
      <c r="A143" s="10">
        <v>8</v>
      </c>
      <c r="B143" s="11" t="s">
        <v>179</v>
      </c>
      <c r="C143" s="132" t="s">
        <v>56</v>
      </c>
      <c r="D143" s="110">
        <v>0</v>
      </c>
      <c r="E143" s="111"/>
      <c r="F143" s="112">
        <v>56.18</v>
      </c>
      <c r="G143" s="23">
        <f t="shared" si="5"/>
        <v>0</v>
      </c>
    </row>
    <row r="144" spans="1:7" ht="12">
      <c r="A144" s="10">
        <v>9</v>
      </c>
      <c r="B144" s="11" t="s">
        <v>180</v>
      </c>
      <c r="C144" s="132" t="s">
        <v>48</v>
      </c>
      <c r="D144" s="110">
        <v>1</v>
      </c>
      <c r="E144" s="111"/>
      <c r="F144" s="112">
        <v>196.93</v>
      </c>
      <c r="G144" s="23">
        <f t="shared" si="5"/>
        <v>196.93</v>
      </c>
    </row>
    <row r="145" spans="1:7" ht="12">
      <c r="A145" s="113">
        <v>10</v>
      </c>
      <c r="B145" s="11" t="s">
        <v>91</v>
      </c>
      <c r="C145" s="132" t="s">
        <v>90</v>
      </c>
      <c r="D145" s="110">
        <v>93</v>
      </c>
      <c r="E145" s="111"/>
      <c r="F145" s="112">
        <v>12.64</v>
      </c>
      <c r="G145" s="23">
        <f t="shared" si="5"/>
        <v>1175.52</v>
      </c>
    </row>
    <row r="146" spans="1:7" ht="12">
      <c r="A146" s="113">
        <v>11</v>
      </c>
      <c r="B146" s="11" t="s">
        <v>181</v>
      </c>
      <c r="C146" s="132" t="s">
        <v>56</v>
      </c>
      <c r="D146" s="110">
        <v>3</v>
      </c>
      <c r="E146" s="111"/>
      <c r="F146" s="112">
        <v>150.54</v>
      </c>
      <c r="G146" s="23">
        <f t="shared" si="5"/>
        <v>451.62</v>
      </c>
    </row>
    <row r="147" spans="1:7" ht="12">
      <c r="A147" s="113">
        <v>12</v>
      </c>
      <c r="B147" s="11" t="s">
        <v>182</v>
      </c>
      <c r="C147" s="132" t="s">
        <v>56</v>
      </c>
      <c r="D147" s="110">
        <v>0</v>
      </c>
      <c r="E147" s="111"/>
      <c r="F147" s="112">
        <v>91.06</v>
      </c>
      <c r="G147" s="23">
        <f t="shared" si="5"/>
        <v>0</v>
      </c>
    </row>
    <row r="148" spans="1:7" ht="12">
      <c r="A148" s="113">
        <v>13</v>
      </c>
      <c r="B148" s="11" t="s">
        <v>183</v>
      </c>
      <c r="C148" s="132" t="s">
        <v>56</v>
      </c>
      <c r="D148" s="110">
        <v>0</v>
      </c>
      <c r="E148" s="111"/>
      <c r="F148" s="112">
        <v>75.06</v>
      </c>
      <c r="G148" s="23">
        <f t="shared" si="5"/>
        <v>0</v>
      </c>
    </row>
    <row r="149" spans="1:7" ht="12">
      <c r="A149" s="113">
        <v>14</v>
      </c>
      <c r="B149" s="11" t="s">
        <v>184</v>
      </c>
      <c r="C149" s="132" t="s">
        <v>56</v>
      </c>
      <c r="D149" s="110">
        <v>0</v>
      </c>
      <c r="E149" s="111"/>
      <c r="F149" s="112">
        <v>350.26</v>
      </c>
      <c r="G149" s="23">
        <f t="shared" si="5"/>
        <v>0</v>
      </c>
    </row>
    <row r="150" spans="1:7" ht="12">
      <c r="A150" s="113">
        <v>15</v>
      </c>
      <c r="B150" s="11" t="s">
        <v>185</v>
      </c>
      <c r="C150" s="132" t="s">
        <v>90</v>
      </c>
      <c r="D150" s="110">
        <v>0</v>
      </c>
      <c r="E150" s="111"/>
      <c r="F150" s="112">
        <v>160.04</v>
      </c>
      <c r="G150" s="23">
        <f t="shared" si="5"/>
        <v>0</v>
      </c>
    </row>
    <row r="151" spans="1:7" ht="12">
      <c r="A151" s="113">
        <v>16</v>
      </c>
      <c r="B151" s="11" t="s">
        <v>186</v>
      </c>
      <c r="C151" s="132" t="s">
        <v>92</v>
      </c>
      <c r="D151" s="110">
        <v>0</v>
      </c>
      <c r="E151" s="111"/>
      <c r="F151" s="112">
        <v>120.82</v>
      </c>
      <c r="G151" s="23">
        <f t="shared" si="5"/>
        <v>0</v>
      </c>
    </row>
    <row r="152" spans="1:7" ht="12">
      <c r="A152" s="113">
        <v>17</v>
      </c>
      <c r="B152" s="11" t="s">
        <v>93</v>
      </c>
      <c r="C152" s="132" t="s">
        <v>94</v>
      </c>
      <c r="D152" s="110">
        <v>0</v>
      </c>
      <c r="E152" s="111"/>
      <c r="F152" s="112">
        <v>59.91</v>
      </c>
      <c r="G152" s="23">
        <f t="shared" si="5"/>
        <v>0</v>
      </c>
    </row>
    <row r="153" spans="1:7" ht="12">
      <c r="A153" s="113">
        <v>18</v>
      </c>
      <c r="B153" s="11" t="s">
        <v>95</v>
      </c>
      <c r="C153" s="132" t="s">
        <v>33</v>
      </c>
      <c r="D153" s="110">
        <v>0.7</v>
      </c>
      <c r="E153" s="111"/>
      <c r="F153" s="112">
        <v>632.01</v>
      </c>
      <c r="G153" s="23">
        <f t="shared" si="5"/>
        <v>442.407</v>
      </c>
    </row>
    <row r="154" spans="1:7" ht="24">
      <c r="A154" s="113">
        <v>19</v>
      </c>
      <c r="B154" s="11" t="s">
        <v>187</v>
      </c>
      <c r="C154" s="132" t="s">
        <v>56</v>
      </c>
      <c r="D154" s="110">
        <v>3</v>
      </c>
      <c r="E154" s="111"/>
      <c r="F154" s="112">
        <v>31.6</v>
      </c>
      <c r="G154" s="23">
        <f t="shared" si="5"/>
        <v>94.80000000000001</v>
      </c>
    </row>
    <row r="155" spans="1:7" ht="12">
      <c r="A155" s="113">
        <v>20</v>
      </c>
      <c r="B155" s="11" t="s">
        <v>96</v>
      </c>
      <c r="C155" s="132" t="s">
        <v>56</v>
      </c>
      <c r="D155" s="114">
        <v>1</v>
      </c>
      <c r="E155" s="111"/>
      <c r="F155" s="115">
        <v>221.81</v>
      </c>
      <c r="G155" s="23">
        <f t="shared" si="5"/>
        <v>221.81</v>
      </c>
    </row>
    <row r="156" spans="1:7" ht="12">
      <c r="A156" s="10">
        <v>21</v>
      </c>
      <c r="B156" s="54" t="s">
        <v>97</v>
      </c>
      <c r="C156" s="132" t="s">
        <v>188</v>
      </c>
      <c r="D156" s="114">
        <v>5</v>
      </c>
      <c r="E156" s="111"/>
      <c r="F156" s="114">
        <v>158</v>
      </c>
      <c r="G156" s="23">
        <f t="shared" si="5"/>
        <v>790</v>
      </c>
    </row>
    <row r="157" spans="1:7" ht="12">
      <c r="A157" s="10">
        <v>22</v>
      </c>
      <c r="B157" s="54" t="s">
        <v>98</v>
      </c>
      <c r="C157" s="132" t="s">
        <v>56</v>
      </c>
      <c r="D157" s="116">
        <v>0</v>
      </c>
      <c r="E157" s="111"/>
      <c r="F157" s="115">
        <v>52.14</v>
      </c>
      <c r="G157" s="23">
        <f t="shared" si="5"/>
        <v>0</v>
      </c>
    </row>
    <row r="158" spans="1:7" ht="12">
      <c r="A158" s="10"/>
      <c r="B158" s="126" t="s">
        <v>205</v>
      </c>
      <c r="C158" s="49"/>
      <c r="D158" s="24"/>
      <c r="E158" s="24"/>
      <c r="F158" s="25"/>
      <c r="G158" s="25">
        <f>SUM(G136:G157)</f>
        <v>4514.317000000001</v>
      </c>
    </row>
    <row r="159" spans="1:7" ht="12">
      <c r="A159" s="10"/>
      <c r="B159" s="127" t="s">
        <v>204</v>
      </c>
      <c r="C159" s="49"/>
      <c r="D159" s="24"/>
      <c r="E159" s="24"/>
      <c r="F159" s="25"/>
      <c r="G159" s="26">
        <f>(G158*15%)+G158</f>
        <v>5191.464550000001</v>
      </c>
    </row>
    <row r="160" spans="1:7" ht="12">
      <c r="A160" s="10"/>
      <c r="B160" s="127" t="s">
        <v>201</v>
      </c>
      <c r="C160" s="49"/>
      <c r="D160" s="24"/>
      <c r="E160" s="24"/>
      <c r="F160" s="25"/>
      <c r="G160" s="26">
        <f>G159*1.18</f>
        <v>6125.928169000001</v>
      </c>
    </row>
    <row r="161" spans="1:7" ht="12">
      <c r="A161" s="10"/>
      <c r="B161" s="127" t="s">
        <v>202</v>
      </c>
      <c r="C161" s="70" t="s">
        <v>11</v>
      </c>
      <c r="D161" s="24"/>
      <c r="E161" s="24"/>
      <c r="F161" s="25"/>
      <c r="G161" s="26">
        <f>G160/C5/12</f>
        <v>0.2421468618173482</v>
      </c>
    </row>
    <row r="162" spans="1:7" ht="24">
      <c r="A162" s="121" t="s">
        <v>189</v>
      </c>
      <c r="B162" s="94" t="s">
        <v>99</v>
      </c>
      <c r="C162" s="12"/>
      <c r="D162" s="122"/>
      <c r="E162" s="24"/>
      <c r="F162" s="25"/>
      <c r="G162" s="26"/>
    </row>
    <row r="163" spans="1:7" ht="12">
      <c r="A163" s="8">
        <v>1</v>
      </c>
      <c r="B163" s="9" t="s">
        <v>197</v>
      </c>
      <c r="C163" s="12" t="s">
        <v>200</v>
      </c>
      <c r="D163" s="68">
        <v>1</v>
      </c>
      <c r="E163" s="114">
        <v>12</v>
      </c>
      <c r="F163" s="114">
        <v>1984.26</v>
      </c>
      <c r="G163" s="23">
        <f>D163*E163*F163</f>
        <v>23811.12</v>
      </c>
    </row>
    <row r="164" spans="1:7" ht="12">
      <c r="A164" s="8">
        <v>2</v>
      </c>
      <c r="B164" s="9" t="s">
        <v>198</v>
      </c>
      <c r="C164" s="12" t="s">
        <v>200</v>
      </c>
      <c r="D164" s="68">
        <v>1</v>
      </c>
      <c r="E164" s="114">
        <v>12</v>
      </c>
      <c r="F164" s="114">
        <v>406.71</v>
      </c>
      <c r="G164" s="23">
        <f>D164*E164*F164</f>
        <v>4880.5199999999995</v>
      </c>
    </row>
    <row r="165" spans="1:7" ht="12">
      <c r="A165" s="8">
        <v>3</v>
      </c>
      <c r="B165" s="9" t="s">
        <v>199</v>
      </c>
      <c r="C165" s="12" t="s">
        <v>200</v>
      </c>
      <c r="D165" s="68">
        <v>1</v>
      </c>
      <c r="E165" s="114">
        <v>1</v>
      </c>
      <c r="F165" s="114">
        <v>3534</v>
      </c>
      <c r="G165" s="23">
        <f>D165*E165*F165</f>
        <v>3534</v>
      </c>
    </row>
    <row r="166" spans="1:7" ht="12">
      <c r="A166" s="8"/>
      <c r="B166" s="128" t="s">
        <v>205</v>
      </c>
      <c r="C166" s="12"/>
      <c r="D166" s="122"/>
      <c r="E166" s="24"/>
      <c r="F166" s="25"/>
      <c r="G166" s="26">
        <f>G163+G164+G165</f>
        <v>32225.64</v>
      </c>
    </row>
    <row r="167" spans="1:7" ht="12">
      <c r="A167" s="8"/>
      <c r="B167" s="128" t="s">
        <v>201</v>
      </c>
      <c r="C167" s="12"/>
      <c r="D167" s="122"/>
      <c r="E167" s="24"/>
      <c r="F167" s="25"/>
      <c r="G167" s="26">
        <f>G166*1.18</f>
        <v>38026.2552</v>
      </c>
    </row>
    <row r="168" spans="1:7" ht="12">
      <c r="A168" s="10"/>
      <c r="B168" s="127" t="s">
        <v>202</v>
      </c>
      <c r="C168" s="70" t="s">
        <v>219</v>
      </c>
      <c r="D168" s="24"/>
      <c r="E168" s="24"/>
      <c r="F168" s="25"/>
      <c r="G168" s="26">
        <f>G167/C5/12</f>
        <v>1.503109097808557</v>
      </c>
    </row>
    <row r="169" spans="1:7" ht="24">
      <c r="A169" s="121" t="s">
        <v>196</v>
      </c>
      <c r="B169" s="94" t="s">
        <v>209</v>
      </c>
      <c r="C169" s="12" t="s">
        <v>200</v>
      </c>
      <c r="D169" s="68">
        <v>1</v>
      </c>
      <c r="E169" s="136">
        <v>1</v>
      </c>
      <c r="F169" s="114">
        <v>3141.88</v>
      </c>
      <c r="G169" s="23">
        <f>D169*E169*F169</f>
        <v>3141.88</v>
      </c>
    </row>
    <row r="170" spans="1:7" ht="12">
      <c r="A170" s="10"/>
      <c r="B170" s="128" t="s">
        <v>201</v>
      </c>
      <c r="C170" s="12"/>
      <c r="D170" s="24"/>
      <c r="E170" s="24"/>
      <c r="F170" s="25"/>
      <c r="G170" s="26">
        <f>G169*1.18</f>
        <v>3707.4184</v>
      </c>
    </row>
    <row r="171" spans="1:7" ht="12">
      <c r="A171" s="10"/>
      <c r="B171" s="127" t="s">
        <v>202</v>
      </c>
      <c r="C171" s="70" t="s">
        <v>11</v>
      </c>
      <c r="D171" s="24"/>
      <c r="E171" s="24"/>
      <c r="F171" s="25"/>
      <c r="G171" s="26">
        <f>G170/C5/12</f>
        <v>0.14654754450874366</v>
      </c>
    </row>
    <row r="172" spans="1:7" ht="12">
      <c r="A172" s="21" t="s">
        <v>228</v>
      </c>
      <c r="B172" s="13" t="s">
        <v>100</v>
      </c>
      <c r="C172" s="12" t="s">
        <v>219</v>
      </c>
      <c r="D172" s="68">
        <f>C5</f>
        <v>2108.2</v>
      </c>
      <c r="E172" s="6"/>
      <c r="F172" s="74">
        <v>1.94</v>
      </c>
      <c r="G172" s="5">
        <f>D172*F172*12</f>
        <v>49078.89599999999</v>
      </c>
    </row>
    <row r="173" spans="1:7" ht="12">
      <c r="A173" s="21"/>
      <c r="B173" s="13"/>
      <c r="C173" s="12"/>
      <c r="D173" s="6"/>
      <c r="E173" s="6"/>
      <c r="F173" s="38"/>
      <c r="G173" s="5"/>
    </row>
    <row r="174" spans="1:7" ht="12">
      <c r="A174" s="21" t="s">
        <v>24</v>
      </c>
      <c r="B174" s="56" t="s">
        <v>102</v>
      </c>
      <c r="C174" s="12" t="s">
        <v>219</v>
      </c>
      <c r="D174" s="68">
        <f>C5</f>
        <v>2108.2</v>
      </c>
      <c r="E174" s="6"/>
      <c r="F174" s="74">
        <v>2.54</v>
      </c>
      <c r="G174" s="5">
        <f>D174*F174*12</f>
        <v>64257.935999999994</v>
      </c>
    </row>
    <row r="175" spans="1:7" ht="12">
      <c r="A175" s="21"/>
      <c r="B175" s="56"/>
      <c r="C175" s="12"/>
      <c r="D175" s="122"/>
      <c r="E175" s="6"/>
      <c r="F175" s="38"/>
      <c r="G175" s="5"/>
    </row>
    <row r="176" spans="1:7" ht="24">
      <c r="A176" s="43" t="s">
        <v>26</v>
      </c>
      <c r="B176" s="44" t="s">
        <v>23</v>
      </c>
      <c r="C176" s="12" t="s">
        <v>219</v>
      </c>
      <c r="D176" s="68">
        <f>C5</f>
        <v>2108.2</v>
      </c>
      <c r="E176" s="6"/>
      <c r="F176" s="84">
        <v>1.43</v>
      </c>
      <c r="G176" s="66">
        <f>F176*D176*12</f>
        <v>36176.712</v>
      </c>
    </row>
    <row r="177" spans="1:7" ht="12">
      <c r="A177" s="43"/>
      <c r="B177" s="44"/>
      <c r="C177" s="12"/>
      <c r="D177" s="6"/>
      <c r="E177" s="6"/>
      <c r="F177" s="46"/>
      <c r="G177" s="66"/>
    </row>
    <row r="178" spans="1:7" ht="12">
      <c r="A178" s="43" t="s">
        <v>39</v>
      </c>
      <c r="B178" s="44" t="s">
        <v>25</v>
      </c>
      <c r="C178" s="12" t="s">
        <v>219</v>
      </c>
      <c r="D178" s="68">
        <f>C5</f>
        <v>2108.2</v>
      </c>
      <c r="E178" s="6"/>
      <c r="F178" s="84">
        <v>0.95</v>
      </c>
      <c r="G178" s="66">
        <f>F178*D178*12</f>
        <v>24033.479999999996</v>
      </c>
    </row>
    <row r="179" spans="1:7" ht="12">
      <c r="A179" s="51"/>
      <c r="B179" s="45" t="s">
        <v>103</v>
      </c>
      <c r="C179" s="12" t="s">
        <v>104</v>
      </c>
      <c r="D179" s="6"/>
      <c r="E179" s="6"/>
      <c r="F179" s="12"/>
      <c r="G179" s="117">
        <f>G23+G31+G33+G35+G36+G62+G64+G85+G109+G125+G133+G160+G167+G172+G174+G176+G178+G170</f>
        <v>435566.12141156</v>
      </c>
    </row>
    <row r="180" spans="1:7" ht="12">
      <c r="A180" s="14"/>
      <c r="B180" s="60" t="s">
        <v>229</v>
      </c>
      <c r="C180" s="12" t="s">
        <v>101</v>
      </c>
      <c r="D180" s="52"/>
      <c r="E180" s="52"/>
      <c r="F180" s="12"/>
      <c r="G180" s="118">
        <f>G179/C5/12</f>
        <v>17.217141060761154</v>
      </c>
    </row>
    <row r="181" spans="1:7" ht="12">
      <c r="A181" s="14"/>
      <c r="B181" s="60" t="s">
        <v>234</v>
      </c>
      <c r="C181" s="12" t="s">
        <v>101</v>
      </c>
      <c r="D181" s="52"/>
      <c r="E181" s="52"/>
      <c r="F181" s="12"/>
      <c r="G181" s="118">
        <f>G24+G32+F35+F36+G63+G65+G86+G110+G126+G134+G161+G168+F172+F174+F176+F178+G171</f>
        <v>15.085350908024223</v>
      </c>
    </row>
    <row r="182" spans="1:7" ht="12">
      <c r="A182" s="14"/>
      <c r="B182" s="60" t="s">
        <v>235</v>
      </c>
      <c r="C182" s="12" t="s">
        <v>101</v>
      </c>
      <c r="D182" s="52"/>
      <c r="E182" s="52"/>
      <c r="F182" s="12"/>
      <c r="G182" s="118">
        <f>G24+G32+G34+F35+F36+G63+G65+G86+G110+G126+G134+G161+G168+F172+F174+F176+F178+G171</f>
        <v>17.826223961543132</v>
      </c>
    </row>
    <row r="183" spans="1:7" ht="12">
      <c r="A183" s="14"/>
      <c r="B183" s="51" t="s">
        <v>231</v>
      </c>
      <c r="C183" s="12"/>
      <c r="D183" s="52"/>
      <c r="E183" s="52"/>
      <c r="F183" s="12"/>
      <c r="G183" s="118"/>
    </row>
    <row r="184" spans="1:7" ht="12">
      <c r="A184" s="14"/>
      <c r="B184" s="45" t="s">
        <v>230</v>
      </c>
      <c r="C184" s="12"/>
      <c r="D184" s="52"/>
      <c r="E184" s="52"/>
      <c r="F184" s="12"/>
      <c r="G184" s="118"/>
    </row>
    <row r="185" spans="1:7" ht="12">
      <c r="A185" s="14"/>
      <c r="B185" s="51" t="s">
        <v>233</v>
      </c>
      <c r="C185" s="12" t="s">
        <v>101</v>
      </c>
      <c r="D185" s="52"/>
      <c r="E185" s="52"/>
      <c r="F185" s="12"/>
      <c r="G185" s="118">
        <v>14.12</v>
      </c>
    </row>
    <row r="186" spans="1:7" ht="12">
      <c r="A186" s="14"/>
      <c r="B186" s="51" t="s">
        <v>236</v>
      </c>
      <c r="C186" s="12" t="s">
        <v>101</v>
      </c>
      <c r="D186" s="52"/>
      <c r="E186" s="52"/>
      <c r="F186" s="12"/>
      <c r="G186" s="118">
        <v>16.73</v>
      </c>
    </row>
    <row r="187" spans="1:7" ht="12">
      <c r="A187" s="14"/>
      <c r="B187" s="45" t="s">
        <v>232</v>
      </c>
      <c r="C187" s="12"/>
      <c r="D187" s="52"/>
      <c r="E187" s="52"/>
      <c r="F187" s="12"/>
      <c r="G187" s="118"/>
    </row>
    <row r="188" spans="1:7" ht="12">
      <c r="A188" s="51"/>
      <c r="B188" s="51" t="s">
        <v>233</v>
      </c>
      <c r="C188" s="12" t="s">
        <v>101</v>
      </c>
      <c r="D188" s="52"/>
      <c r="E188" s="52"/>
      <c r="F188" s="12"/>
      <c r="G188" s="168">
        <v>16.06</v>
      </c>
    </row>
    <row r="189" spans="1:7" ht="12">
      <c r="A189" s="51"/>
      <c r="B189" s="51" t="s">
        <v>236</v>
      </c>
      <c r="C189" s="12" t="s">
        <v>101</v>
      </c>
      <c r="D189" s="52"/>
      <c r="E189" s="52"/>
      <c r="F189" s="12"/>
      <c r="G189" s="168">
        <v>18.93</v>
      </c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 s="29" t="s">
        <v>206</v>
      </c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</sheetData>
  <sheetProtection selectLockedCells="1" selectUnlockedCells="1"/>
  <mergeCells count="3">
    <mergeCell ref="A2:G2"/>
    <mergeCell ref="A3:G3"/>
    <mergeCell ref="B9:F9"/>
  </mergeCells>
  <printOptions/>
  <pageMargins left="0.5513888888888889" right="0.5513888888888889" top="0.3541666666666667" bottom="0.78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ОРН</cp:lastModifiedBy>
  <cp:lastPrinted>2012-03-28T03:31:43Z</cp:lastPrinted>
  <dcterms:created xsi:type="dcterms:W3CDTF">1996-10-08T23:32:33Z</dcterms:created>
  <dcterms:modified xsi:type="dcterms:W3CDTF">2012-04-09T10:53:59Z</dcterms:modified>
  <cp:category/>
  <cp:version/>
  <cp:contentType/>
  <cp:contentStatus/>
</cp:coreProperties>
</file>