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0" windowWidth="9720" windowHeight="6480" tabRatio="768" activeTab="10"/>
  </bookViews>
  <sheets>
    <sheet name="Стр.2" sheetId="1" r:id="rId1"/>
    <sheet name="Стр.4" sheetId="2" r:id="rId2"/>
    <sheet name="Стр.6" sheetId="3" r:id="rId3"/>
    <sheet name="Стр.6а" sheetId="4" r:id="rId4"/>
    <sheet name="Стр.8" sheetId="5" r:id="rId5"/>
    <sheet name="Стр.10" sheetId="6" r:id="rId6"/>
    <sheet name="Стр.12" sheetId="7" r:id="rId7"/>
    <sheet name="Друж.4" sheetId="8" r:id="rId8"/>
    <sheet name="Друж.10" sheetId="9" r:id="rId9"/>
    <sheet name="Курч.16" sheetId="10" r:id="rId10"/>
    <sheet name="ТСЖ" sheetId="11" r:id="rId11"/>
  </sheets>
  <definedNames/>
  <calcPr fullCalcOnLoad="1"/>
</workbook>
</file>

<file path=xl/sharedStrings.xml><?xml version="1.0" encoding="utf-8"?>
<sst xmlns="http://schemas.openxmlformats.org/spreadsheetml/2006/main" count="3014" uniqueCount="234">
  <si>
    <t>ООО "УЖКХ"</t>
  </si>
  <si>
    <t>Площадь дома кв.метр</t>
  </si>
  <si>
    <t>№ пп</t>
  </si>
  <si>
    <t>Наименование и состав работы</t>
  </si>
  <si>
    <t>Ед.изм</t>
  </si>
  <si>
    <t>кол-во</t>
  </si>
  <si>
    <t>цена за ед.</t>
  </si>
  <si>
    <t>1.</t>
  </si>
  <si>
    <t>Благоустройство и обеспечение санитарного состояния жилых зданий и придомовых территорий</t>
  </si>
  <si>
    <t>1.1.</t>
  </si>
  <si>
    <t>Уборка  лестничных клеток</t>
  </si>
  <si>
    <t>м² общ. площ</t>
  </si>
  <si>
    <t>1.2.</t>
  </si>
  <si>
    <t>Вывоз и утилизация мусора</t>
  </si>
  <si>
    <t>1.3.</t>
  </si>
  <si>
    <t>Вывоз и утилизация крупногабаритного мусора</t>
  </si>
  <si>
    <t>1.4.</t>
  </si>
  <si>
    <t>Санитарное содержание придомовых территории и озеленения</t>
  </si>
  <si>
    <t>1.5.</t>
  </si>
  <si>
    <t>Услуги по дератизации, дезинсекции</t>
  </si>
  <si>
    <t>Технический надзор за эксплуатацией ж/фонда</t>
  </si>
  <si>
    <t>3.</t>
  </si>
  <si>
    <t>Услуги РКО</t>
  </si>
  <si>
    <t>4.</t>
  </si>
  <si>
    <t>Техническое обслуживание общего имущества</t>
  </si>
  <si>
    <t>Сетей электроснабжения</t>
  </si>
  <si>
    <t>Замена перегоревших лампочек накаливания</t>
  </si>
  <si>
    <t>шт</t>
  </si>
  <si>
    <t>Проверка заземления ванн</t>
  </si>
  <si>
    <t>1ванн</t>
  </si>
  <si>
    <t>1000м2</t>
  </si>
  <si>
    <t>лестничных клеток</t>
  </si>
  <si>
    <t>100л.пл.</t>
  </si>
  <si>
    <t>Мелкий ремонт электропроводки</t>
  </si>
  <si>
    <t>1м</t>
  </si>
  <si>
    <t>1пт</t>
  </si>
  <si>
    <t>мп</t>
  </si>
  <si>
    <t>1РУ</t>
  </si>
  <si>
    <t>Внутридомовых систем водоснабжения</t>
  </si>
  <si>
    <t>Осмотр внутридомовых систем водоснабжения, канализации и водостока в чердачных и подвальных помещениях</t>
  </si>
  <si>
    <t>1000 кв.м.</t>
  </si>
  <si>
    <t>1шт.</t>
  </si>
  <si>
    <t>1 п.м.</t>
  </si>
  <si>
    <t>Прочистка ливнестоков</t>
  </si>
  <si>
    <t>шт.</t>
  </si>
  <si>
    <t>м2</t>
  </si>
  <si>
    <t>Обслуживание домовых приборов учета воды</t>
  </si>
  <si>
    <t>Уборка подвального помещения от мусора</t>
  </si>
  <si>
    <t>м3</t>
  </si>
  <si>
    <t>Внутридомовых систем отопления</t>
  </si>
  <si>
    <t>Осмотр внутридомовых систем отопления в чердачных и подвальных помещениях</t>
  </si>
  <si>
    <t>Промывка и испытание трубопроводов системы центрального отопления</t>
  </si>
  <si>
    <t>1 узел</t>
  </si>
  <si>
    <t>Регулировка температуры теплоносителя</t>
  </si>
  <si>
    <t>Ликвидация воздушных пробок в системе отопления</t>
  </si>
  <si>
    <t>1 стояк</t>
  </si>
  <si>
    <t>1м2</t>
  </si>
  <si>
    <t>Прочистка грязевиков</t>
  </si>
  <si>
    <t>ХОВ</t>
  </si>
  <si>
    <t>Общестроительных конструкций</t>
  </si>
  <si>
    <t>Проверка тяги в вентканалах</t>
  </si>
  <si>
    <t>кан.</t>
  </si>
  <si>
    <t>Прочистка вент.каналов</t>
  </si>
  <si>
    <t>1кан.</t>
  </si>
  <si>
    <t>1ст.</t>
  </si>
  <si>
    <t>Укрепление почтовых ящиков</t>
  </si>
  <si>
    <t>кв.м</t>
  </si>
  <si>
    <t>Очистка кровли от снега</t>
  </si>
  <si>
    <t>1м реш</t>
  </si>
  <si>
    <t>Укрепление дверных наличников</t>
  </si>
  <si>
    <t>пм</t>
  </si>
  <si>
    <t>Весенний и осенний осмотр кровли</t>
  </si>
  <si>
    <t>Смена навесных замков на люках</t>
  </si>
  <si>
    <t>Прочистка мусоропровода</t>
  </si>
  <si>
    <t>Укрепление МАФ</t>
  </si>
  <si>
    <t>Аварийная служба</t>
  </si>
  <si>
    <t>руб./кв.метр</t>
  </si>
  <si>
    <t>5.</t>
  </si>
  <si>
    <t>Текущий ремонт</t>
  </si>
  <si>
    <t>Всего</t>
  </si>
  <si>
    <t>руб.</t>
  </si>
  <si>
    <t>стоимость в год руб.</t>
  </si>
  <si>
    <t>Смета расходов по содержанию общего имущества</t>
  </si>
  <si>
    <t>Влажное подметание лестничных площадок и маршей</t>
  </si>
  <si>
    <t>м²</t>
  </si>
  <si>
    <t>Мытье лестничных площадок  и маршей</t>
  </si>
  <si>
    <t>Мытье окон</t>
  </si>
  <si>
    <t>Подметание площадки перед входом в подъезд</t>
  </si>
  <si>
    <t>Мытье площадки перед входом в подъезд</t>
  </si>
  <si>
    <t>Влажная протирка стен</t>
  </si>
  <si>
    <t>Влажное протирка дверей</t>
  </si>
  <si>
    <t>Влажная протирка перил и ограждений</t>
  </si>
  <si>
    <t>Влажная протирка отопительных приборов</t>
  </si>
  <si>
    <t>Влажная протирка почтовых ящиков,эл.щитков</t>
  </si>
  <si>
    <t>Итого в год</t>
  </si>
  <si>
    <t>С НДС:</t>
  </si>
  <si>
    <t>Тариф в мес.</t>
  </si>
  <si>
    <t>Обслуживание мусоропровода</t>
  </si>
  <si>
    <t>Обслуживание лифтов</t>
  </si>
  <si>
    <t>1.6.</t>
  </si>
  <si>
    <t>Уборка отмосток</t>
  </si>
  <si>
    <t>Подметание отмосток</t>
  </si>
  <si>
    <t>Очистка отмосток от уплотненного снега</t>
  </si>
  <si>
    <t>Очистка урн от мусора</t>
  </si>
  <si>
    <t>1шт</t>
  </si>
  <si>
    <t>Уборка газонов сильной засоренности</t>
  </si>
  <si>
    <t>Уборка газонов от случайного мусора</t>
  </si>
  <si>
    <t>Погрузка мусора в автотранспорт вручную</t>
  </si>
  <si>
    <t>1м3</t>
  </si>
  <si>
    <t>Вырезка поросли у деревьев и кустов</t>
  </si>
  <si>
    <t>Подметание тротуаров и проездов</t>
  </si>
  <si>
    <t>Подметание козырьков</t>
  </si>
  <si>
    <t>Посыпка территории песком</t>
  </si>
  <si>
    <t>Очистка территории от наледи</t>
  </si>
  <si>
    <t>100м2</t>
  </si>
  <si>
    <t>Вывоз мусора с дворов</t>
  </si>
  <si>
    <t>1.7.</t>
  </si>
  <si>
    <t>м² площ.подвала</t>
  </si>
  <si>
    <t>2.</t>
  </si>
  <si>
    <t>V в год</t>
  </si>
  <si>
    <t>2.1.</t>
  </si>
  <si>
    <t>Проверка заземления плит</t>
  </si>
  <si>
    <t>1 плита</t>
  </si>
  <si>
    <t>Осмотр линий эл.сетей, арматуры оборудования подвалов</t>
  </si>
  <si>
    <t>Установка знаков самоклеющихся</t>
  </si>
  <si>
    <t>Осмотр и уборка помещения РП(РУ-0,4кВ)</t>
  </si>
  <si>
    <t>Ревизия РП (РУ-0,4)кВ</t>
  </si>
  <si>
    <t>Уборка этажных эл.шкафов</t>
  </si>
  <si>
    <t>Осмотр и проверка РУ-0,4кВ (эл.щитовая)</t>
  </si>
  <si>
    <t>Итого в год:</t>
  </si>
  <si>
    <t>2.2.</t>
  </si>
  <si>
    <t>2.3.</t>
  </si>
  <si>
    <t>2.4.</t>
  </si>
  <si>
    <t xml:space="preserve">Общедомовых приборов учета тепловой энергии ГВС и отопления </t>
  </si>
  <si>
    <t>Техническое обслуживание приборов учета ГВС и отопления</t>
  </si>
  <si>
    <t>1 прибор</t>
  </si>
  <si>
    <t xml:space="preserve">Текущий ремонт расходомеров </t>
  </si>
  <si>
    <t>м2 общ.площ.</t>
  </si>
  <si>
    <t>2.5.</t>
  </si>
  <si>
    <t>Укрепление и регулировка дверных полотен входа в подъезд</t>
  </si>
  <si>
    <t>Укрепление оконных переплетов</t>
  </si>
  <si>
    <t>Смена навесных замков на дверях в подвальное помещение</t>
  </si>
  <si>
    <t>Очистка кровли от мусора и посторонних предметов</t>
  </si>
  <si>
    <t>Укрепление дверных полотен выхода на кровлю</t>
  </si>
  <si>
    <t>Укрепление форточек</t>
  </si>
  <si>
    <t>Укрепление мусороклапанов</t>
  </si>
  <si>
    <t>Укрепление и регулировка доводчиков</t>
  </si>
  <si>
    <t>Укрепление зонтов вентшахт</t>
  </si>
  <si>
    <t>Укрепление подвальных дверей</t>
  </si>
  <si>
    <t>Укрепление дверных проемов м/камер</t>
  </si>
  <si>
    <t>Укрепление лестничных ограждений</t>
  </si>
  <si>
    <t>Установка и разборка вентиляционных продухов в цоколях  зданий</t>
  </si>
  <si>
    <t>1 засор</t>
  </si>
  <si>
    <t>2.6.</t>
  </si>
  <si>
    <r>
      <t xml:space="preserve">Адрес: </t>
    </r>
    <r>
      <rPr>
        <b/>
        <sz val="9"/>
        <rFont val="Times New Roman"/>
        <family val="1"/>
      </rPr>
      <t>ул. П-Строителей д.2</t>
    </r>
  </si>
  <si>
    <r>
      <t xml:space="preserve">Адрес: </t>
    </r>
    <r>
      <rPr>
        <b/>
        <sz val="9"/>
        <rFont val="Times New Roman"/>
        <family val="1"/>
      </rPr>
      <t>ул. П-Строителей д.8</t>
    </r>
  </si>
  <si>
    <r>
      <t xml:space="preserve">Адрес: </t>
    </r>
    <r>
      <rPr>
        <b/>
        <sz val="9"/>
        <rFont val="Times New Roman"/>
        <family val="1"/>
      </rPr>
      <t>ул. П-Строителей д.4</t>
    </r>
  </si>
  <si>
    <t>крат-ть в год</t>
  </si>
  <si>
    <t>Обметание пыли и паутины с потолков</t>
  </si>
  <si>
    <t>раз</t>
  </si>
  <si>
    <r>
      <t xml:space="preserve">Адрес: </t>
    </r>
    <r>
      <rPr>
        <b/>
        <sz val="9"/>
        <rFont val="Times New Roman"/>
        <family val="1"/>
      </rPr>
      <t>ул. П-Строителей д.6</t>
    </r>
  </si>
  <si>
    <r>
      <t xml:space="preserve">Адрес: </t>
    </r>
    <r>
      <rPr>
        <b/>
        <sz val="9"/>
        <rFont val="Times New Roman"/>
        <family val="1"/>
      </rPr>
      <t>ул. П-Строителей д.6а</t>
    </r>
  </si>
  <si>
    <r>
      <t xml:space="preserve">Адрес: </t>
    </r>
    <r>
      <rPr>
        <b/>
        <sz val="9"/>
        <rFont val="Times New Roman"/>
        <family val="1"/>
      </rPr>
      <t>ул. П-Строителей д.10</t>
    </r>
  </si>
  <si>
    <r>
      <t xml:space="preserve">Адрес: </t>
    </r>
    <r>
      <rPr>
        <b/>
        <sz val="9"/>
        <rFont val="Times New Roman"/>
        <family val="1"/>
      </rPr>
      <t>ул. П-Строителей д.12</t>
    </r>
  </si>
  <si>
    <t>Очистка тротуаров от уплотненного снега</t>
  </si>
  <si>
    <t>Экономически-обоснованный тариф</t>
  </si>
  <si>
    <t xml:space="preserve">в том числе с календарной разбивкой </t>
  </si>
  <si>
    <t>Летний период</t>
  </si>
  <si>
    <t>Уборка детских хоз.площадок от случайного мусора</t>
  </si>
  <si>
    <t>Косьба газонов и  дет.хоз.площ. газонокосилкой</t>
  </si>
  <si>
    <t>Зимний период</t>
  </si>
  <si>
    <t>Очистка тротуаров от свежевыпавшего снега</t>
  </si>
  <si>
    <t>Очистка площадки перед входом в подъезд от снега</t>
  </si>
  <si>
    <t>Очистка козырьков от уплотненного снега</t>
  </si>
  <si>
    <t>Осмотр линий электрооборудования на лестничных клетках</t>
  </si>
  <si>
    <t>Дезинфекция подвала после затопления</t>
  </si>
  <si>
    <t>Устранение засоров на стояках</t>
  </si>
  <si>
    <t>Очистка от наледи канализационных труб на кровле</t>
  </si>
  <si>
    <r>
      <t xml:space="preserve">Адрес: </t>
    </r>
    <r>
      <rPr>
        <b/>
        <sz val="9"/>
        <rFont val="Times New Roman"/>
        <family val="1"/>
      </rPr>
      <t>ул. Дружбы д.4</t>
    </r>
  </si>
  <si>
    <r>
      <t xml:space="preserve">Адрес: </t>
    </r>
    <r>
      <rPr>
        <b/>
        <sz val="9"/>
        <rFont val="Times New Roman"/>
        <family val="1"/>
      </rPr>
      <t>ул. Дружбы д.10</t>
    </r>
  </si>
  <si>
    <t>кратность в год</t>
  </si>
  <si>
    <r>
      <t xml:space="preserve">Адрес: </t>
    </r>
    <r>
      <rPr>
        <b/>
        <sz val="9"/>
        <rFont val="Times New Roman"/>
        <family val="1"/>
      </rPr>
      <t>ул. Ак.Курчатова 16</t>
    </r>
  </si>
  <si>
    <t>Обметание пыли  и паутины с потолков</t>
  </si>
  <si>
    <r>
      <t xml:space="preserve">Адрес: </t>
    </r>
    <r>
      <rPr>
        <b/>
        <sz val="9"/>
        <rFont val="Times New Roman"/>
        <family val="1"/>
      </rPr>
      <t>ТСЖ-УЮТ</t>
    </r>
  </si>
  <si>
    <t>Общая площадь жилого дома кв.метр</t>
  </si>
  <si>
    <t>крат-ть    в  год</t>
  </si>
  <si>
    <t>Влажная протирка почтовых ящиков, эл.щитков</t>
  </si>
  <si>
    <t>Уборка контейнерных площадок</t>
  </si>
  <si>
    <t>м2 площ.подвала</t>
  </si>
  <si>
    <t>Осмотр и проверка РУ-0,4кВ</t>
  </si>
  <si>
    <t>Бойлера</t>
  </si>
  <si>
    <t>Осмотр, проверка, очистка насоса ГВС</t>
  </si>
  <si>
    <t>Отсоединение, прочистка, промывка, гидравлические испытания водоподогревателя ГВС</t>
  </si>
  <si>
    <t>Проверка и регулировка системы автоматического регулирования температуры горячей воды</t>
  </si>
  <si>
    <t>2.7.</t>
  </si>
  <si>
    <t>м² общ.пл.</t>
  </si>
  <si>
    <t>руб./кв.м.</t>
  </si>
  <si>
    <t>Замена светодиодной лампы 9LED  E27</t>
  </si>
  <si>
    <t>Ликвидация воздушных пробок в системе ГВС</t>
  </si>
  <si>
    <t>стояк</t>
  </si>
  <si>
    <t xml:space="preserve">Поверка приборов учета ГВС </t>
  </si>
  <si>
    <t>Поверка приборов учета отопления</t>
  </si>
  <si>
    <t xml:space="preserve">Поверка ТПС системы отопления </t>
  </si>
  <si>
    <t>Уборка контейнерных площадок в зимний период</t>
  </si>
  <si>
    <t>Поверка ТПС отопления</t>
  </si>
  <si>
    <t>Прочистка водоприемной воронки внутреннего водостока на кровле</t>
  </si>
  <si>
    <t xml:space="preserve">                                      Директор ООО"УЖКХ"                                               А.Ф.Тимиргалиева</t>
  </si>
  <si>
    <t xml:space="preserve">                                             Директор ООО"УЖКХ"                                     А.Ф.Тимиргалиева</t>
  </si>
  <si>
    <t xml:space="preserve">                                             Директор ООО"УЖКХ"                                                  А.Ф.Тимиргалиева</t>
  </si>
  <si>
    <t xml:space="preserve">                                             Директор ООО"УЖКХ"                                                 А.Ф.Тимиргалиева</t>
  </si>
  <si>
    <t xml:space="preserve">                                                  Директор ООО"УЖКХ"                                          А.Ф.Тимиргалиева</t>
  </si>
  <si>
    <t xml:space="preserve">                                              Директор ООО"УЖКХ"                                            А.Ф.Тимиргалиева</t>
  </si>
  <si>
    <t xml:space="preserve">                                             Директор ООО"УЖКХ":                                                   А.Ф.Тимиргалиева</t>
  </si>
  <si>
    <t>Исп.Х.Х.Комиссарова</t>
  </si>
  <si>
    <t xml:space="preserve">        5.</t>
  </si>
  <si>
    <t>Расчистка проезжей части во время метели и снегопада ДЗ-143, А-120</t>
  </si>
  <si>
    <t>Удаление снежных накатов и наледи автогрейдером ДЗ-143, А-120</t>
  </si>
  <si>
    <t>Замена перегоревшей электролампы</t>
  </si>
  <si>
    <t>1 лампа</t>
  </si>
  <si>
    <t>Замена перегоревшей лампы</t>
  </si>
  <si>
    <t>1лампа</t>
  </si>
  <si>
    <t>Снятие показаний приборов учета ХВС, ГВС отопления при отсутствии Ethernet</t>
  </si>
  <si>
    <t>Ремонт расходомера</t>
  </si>
  <si>
    <t>с 1 января по 30 июня 2016 года</t>
  </si>
  <si>
    <t>с 1 июля по 31 декабря 2016 года</t>
  </si>
  <si>
    <t>Действующий тариф с 1.07.2015г.</t>
  </si>
  <si>
    <t>Рост с 1.07.2016г.</t>
  </si>
  <si>
    <t>жилого дома на 2016 год</t>
  </si>
  <si>
    <t>с 1 июля по 31 декабря 206 года</t>
  </si>
  <si>
    <t>Осмотр внутридомовых систем водоснабжения, канализации и водостока в чердачных,подвальных и жилых помещениях</t>
  </si>
  <si>
    <t>Осмотр внутридомовых систем водоснабжения, канализации и водостока в чердачных, подвальных и жилых помещениях</t>
  </si>
  <si>
    <t xml:space="preserve">Снятие показаний приборов учета ХВС, ГВС и отопления при отсутствии Ethernet </t>
  </si>
  <si>
    <t>Снятие показаний общедомовых приборов учета электроснабжения</t>
  </si>
  <si>
    <t>прибор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</si>
</sst>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0.000000000"/>
    <numFmt numFmtId="187" formatCode="0.0000000000"/>
    <numFmt numFmtId="188" formatCode="0.00000000"/>
    <numFmt numFmtId="189" formatCode="0.00000000000"/>
    <numFmt numFmtId="190" formatCode="0.000000000000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_-* #,##0.0_р_._-;\-* #,##0.0_р_._-;_-* &quot;-&quot;??_р_._-;_-@_-"/>
    <numFmt numFmtId="195" formatCode="_-* #,##0_р_._-;\-* #,##0_р_._-;_-* &quot;-&quot;??_р_._-;_-@_-"/>
  </numFmts>
  <fonts count="4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right"/>
      <protection/>
    </xf>
    <xf numFmtId="0" fontId="1" fillId="0" borderId="10" xfId="54" applyFont="1" applyBorder="1" applyAlignment="1">
      <alignment/>
      <protection/>
    </xf>
    <xf numFmtId="0" fontId="1" fillId="0" borderId="10" xfId="53" applyFont="1" applyBorder="1" applyAlignment="1">
      <alignment horizontal="right"/>
      <protection/>
    </xf>
    <xf numFmtId="0" fontId="1" fillId="0" borderId="10" xfId="53" applyFont="1" applyBorder="1" applyAlignment="1">
      <alignment horizontal="right" vertical="top"/>
      <protection/>
    </xf>
    <xf numFmtId="16" fontId="1" fillId="0" borderId="10" xfId="53" applyNumberFormat="1" applyFont="1" applyBorder="1" applyAlignment="1">
      <alignment horizontal="right" vertical="top"/>
      <protection/>
    </xf>
    <xf numFmtId="0" fontId="1" fillId="0" borderId="10" xfId="54" applyFont="1" applyBorder="1" applyAlignment="1">
      <alignment horizontal="right" vertical="top"/>
      <protection/>
    </xf>
    <xf numFmtId="0" fontId="1" fillId="0" borderId="10" xfId="54" applyFont="1" applyBorder="1" applyAlignment="1">
      <alignment horizontal="right"/>
      <protection/>
    </xf>
    <xf numFmtId="0" fontId="1" fillId="0" borderId="10" xfId="54" applyFont="1" applyBorder="1">
      <alignment/>
      <protection/>
    </xf>
    <xf numFmtId="0" fontId="1" fillId="0" borderId="10" xfId="54" applyFont="1" applyBorder="1" applyAlignment="1">
      <alignment horizontal="right" vertical="center"/>
      <protection/>
    </xf>
    <xf numFmtId="0" fontId="2" fillId="0" borderId="10" xfId="54" applyFont="1" applyBorder="1">
      <alignment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2" fontId="2" fillId="0" borderId="10" xfId="63" applyNumberFormat="1" applyFont="1" applyBorder="1" applyAlignment="1">
      <alignment horizontal="center" vertical="center"/>
    </xf>
    <xf numFmtId="43" fontId="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10" xfId="53" applyFont="1" applyBorder="1" applyAlignment="1">
      <alignment horizontal="right"/>
      <protection/>
    </xf>
    <xf numFmtId="0" fontId="2" fillId="0" borderId="10" xfId="53" applyFont="1" applyBorder="1" applyAlignment="1">
      <alignment horizontal="right" vertical="top"/>
      <protection/>
    </xf>
    <xf numFmtId="16" fontId="2" fillId="0" borderId="10" xfId="53" applyNumberFormat="1" applyFont="1" applyBorder="1" applyAlignment="1">
      <alignment horizontal="right" vertical="top"/>
      <protection/>
    </xf>
    <xf numFmtId="2" fontId="2" fillId="0" borderId="0" xfId="54" applyNumberFormat="1" applyFont="1" applyAlignment="1">
      <alignment horizontal="center"/>
      <protection/>
    </xf>
    <xf numFmtId="0" fontId="3" fillId="0" borderId="10" xfId="53" applyFont="1" applyBorder="1" applyAlignment="1">
      <alignment horizontal="right" vertical="top"/>
      <protection/>
    </xf>
    <xf numFmtId="0" fontId="1" fillId="0" borderId="0" xfId="54" applyFont="1" applyBorder="1" applyAlignment="1">
      <alignment horizontal="right"/>
      <protection/>
    </xf>
    <xf numFmtId="2" fontId="1" fillId="0" borderId="0" xfId="54" applyNumberFormat="1" applyFont="1">
      <alignment/>
      <protection/>
    </xf>
    <xf numFmtId="0" fontId="1" fillId="0" borderId="11" xfId="54" applyFont="1" applyBorder="1" applyAlignment="1">
      <alignment horizontal="center" vertical="center"/>
      <protection/>
    </xf>
    <xf numFmtId="0" fontId="2" fillId="0" borderId="0" xfId="54" applyFont="1" applyAlignment="1">
      <alignment/>
      <protection/>
    </xf>
    <xf numFmtId="43" fontId="2" fillId="0" borderId="10" xfId="54" applyNumberFormat="1" applyFont="1" applyBorder="1" applyAlignment="1">
      <alignment/>
      <protection/>
    </xf>
    <xf numFmtId="0" fontId="1" fillId="32" borderId="0" xfId="54" applyFont="1" applyFill="1">
      <alignment/>
      <protection/>
    </xf>
    <xf numFmtId="2" fontId="8" fillId="0" borderId="0" xfId="0" applyNumberFormat="1" applyFont="1" applyAlignment="1">
      <alignment/>
    </xf>
    <xf numFmtId="0" fontId="1" fillId="0" borderId="12" xfId="53" applyFont="1" applyBorder="1" applyAlignment="1">
      <alignment horizontal="right" vertical="top"/>
      <protection/>
    </xf>
    <xf numFmtId="0" fontId="1" fillId="0" borderId="0" xfId="54" applyFont="1" applyFill="1">
      <alignment/>
      <protection/>
    </xf>
    <xf numFmtId="0" fontId="5" fillId="0" borderId="0" xfId="54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2" xfId="54" applyFont="1" applyBorder="1" applyAlignment="1">
      <alignment horizontal="right"/>
      <protection/>
    </xf>
    <xf numFmtId="180" fontId="1" fillId="0" borderId="0" xfId="54" applyNumberFormat="1" applyFont="1">
      <alignment/>
      <protection/>
    </xf>
    <xf numFmtId="180" fontId="2" fillId="0" borderId="0" xfId="54" applyNumberFormat="1" applyFont="1" applyAlignment="1">
      <alignment horizontal="center"/>
      <protection/>
    </xf>
    <xf numFmtId="181" fontId="1" fillId="0" borderId="0" xfId="54" applyNumberFormat="1" applyFont="1">
      <alignment/>
      <protection/>
    </xf>
    <xf numFmtId="0" fontId="1" fillId="32" borderId="0" xfId="54" applyFont="1" applyFill="1" applyBorder="1">
      <alignment/>
      <protection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3" borderId="0" xfId="54" applyFont="1" applyFill="1" applyBorder="1">
      <alignment/>
      <protection/>
    </xf>
    <xf numFmtId="2" fontId="2" fillId="33" borderId="0" xfId="54" applyNumberFormat="1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Alignment="1">
      <alignment horizontal="center"/>
      <protection/>
    </xf>
    <xf numFmtId="0" fontId="1" fillId="33" borderId="0" xfId="54" applyFont="1" applyFill="1" applyAlignment="1">
      <alignment horizontal="center" vertical="center"/>
      <protection/>
    </xf>
    <xf numFmtId="0" fontId="1" fillId="33" borderId="10" xfId="54" applyFont="1" applyFill="1" applyBorder="1" applyAlignment="1">
      <alignment horizontal="center" vertical="top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 vertical="center"/>
      <protection/>
    </xf>
    <xf numFmtId="1" fontId="1" fillId="33" borderId="10" xfId="54" applyNumberFormat="1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left" wrapText="1"/>
      <protection/>
    </xf>
    <xf numFmtId="2" fontId="1" fillId="33" borderId="10" xfId="54" applyNumberFormat="1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2" fontId="2" fillId="33" borderId="10" xfId="54" applyNumberFormat="1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wrapText="1"/>
      <protection/>
    </xf>
    <xf numFmtId="2" fontId="1" fillId="33" borderId="11" xfId="54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wrapText="1"/>
      <protection/>
    </xf>
    <xf numFmtId="0" fontId="2" fillId="33" borderId="11" xfId="54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wrapText="1"/>
      <protection/>
    </xf>
    <xf numFmtId="0" fontId="1" fillId="33" borderId="13" xfId="54" applyFont="1" applyFill="1" applyBorder="1" applyAlignment="1">
      <alignment horizontal="center" vertical="center"/>
      <protection/>
    </xf>
    <xf numFmtId="2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vertical="top" wrapText="1"/>
    </xf>
    <xf numFmtId="2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12" xfId="54" applyNumberFormat="1" applyFont="1" applyFill="1" applyBorder="1" applyAlignment="1">
      <alignment horizontal="center" vertical="center"/>
      <protection/>
    </xf>
    <xf numFmtId="2" fontId="1" fillId="33" borderId="0" xfId="0" applyNumberFormat="1" applyFont="1" applyFill="1" applyBorder="1" applyAlignment="1">
      <alignment horizontal="center"/>
    </xf>
    <xf numFmtId="180" fontId="1" fillId="33" borderId="10" xfId="54" applyNumberFormat="1" applyFont="1" applyFill="1" applyBorder="1" applyAlignment="1">
      <alignment horizontal="center" vertical="center"/>
      <protection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/>
    </xf>
    <xf numFmtId="0" fontId="3" fillId="33" borderId="10" xfId="54" applyFont="1" applyFill="1" applyBorder="1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180" fontId="2" fillId="33" borderId="10" xfId="54" applyNumberFormat="1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/>
      <protection/>
    </xf>
    <xf numFmtId="0" fontId="4" fillId="33" borderId="10" xfId="54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/>
      <protection/>
    </xf>
    <xf numFmtId="0" fontId="1" fillId="33" borderId="10" xfId="54" applyFont="1" applyFill="1" applyBorder="1">
      <alignment/>
      <protection/>
    </xf>
    <xf numFmtId="0" fontId="1" fillId="33" borderId="17" xfId="0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54" applyFont="1" applyFill="1" applyBorder="1" applyAlignment="1">
      <alignment wrapText="1"/>
      <protection/>
    </xf>
    <xf numFmtId="180" fontId="1" fillId="33" borderId="15" xfId="0" applyNumberFormat="1" applyFont="1" applyFill="1" applyBorder="1" applyAlignment="1">
      <alignment horizontal="center" vertical="center"/>
    </xf>
    <xf numFmtId="0" fontId="1" fillId="33" borderId="10" xfId="54" applyFont="1" applyFill="1" applyBorder="1" applyAlignment="1">
      <alignment horizontal="left"/>
      <protection/>
    </xf>
    <xf numFmtId="0" fontId="1" fillId="33" borderId="10" xfId="54" applyFont="1" applyFill="1" applyBorder="1" applyAlignment="1">
      <alignment vertical="center" wrapText="1"/>
      <protection/>
    </xf>
    <xf numFmtId="1" fontId="1" fillId="33" borderId="15" xfId="0" applyNumberFormat="1" applyFont="1" applyFill="1" applyBorder="1" applyAlignment="1">
      <alignment horizontal="center" vertical="center"/>
    </xf>
    <xf numFmtId="0" fontId="5" fillId="33" borderId="10" xfId="54" applyFont="1" applyFill="1" applyBorder="1">
      <alignment/>
      <protection/>
    </xf>
    <xf numFmtId="2" fontId="1" fillId="33" borderId="19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5" fillId="33" borderId="10" xfId="54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1" xfId="54" applyFont="1" applyFill="1" applyBorder="1" applyAlignment="1">
      <alignment horizontal="center"/>
      <protection/>
    </xf>
    <xf numFmtId="2" fontId="2" fillId="33" borderId="10" xfId="54" applyNumberFormat="1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vertical="top" wrapText="1"/>
      <protection/>
    </xf>
    <xf numFmtId="1" fontId="1" fillId="33" borderId="11" xfId="54" applyNumberFormat="1" applyFont="1" applyFill="1" applyBorder="1" applyAlignment="1">
      <alignment horizontal="center" wrapText="1"/>
      <protection/>
    </xf>
    <xf numFmtId="0" fontId="1" fillId="33" borderId="10" xfId="54" applyFont="1" applyFill="1" applyBorder="1" applyAlignment="1">
      <alignment vertical="top" wrapText="1"/>
      <protection/>
    </xf>
    <xf numFmtId="0" fontId="1" fillId="33" borderId="10" xfId="0" applyFont="1" applyFill="1" applyBorder="1" applyAlignment="1">
      <alignment horizontal="center" wrapText="1"/>
    </xf>
    <xf numFmtId="180" fontId="1" fillId="33" borderId="10" xfId="0" applyNumberFormat="1" applyFont="1" applyFill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54" applyFont="1" applyFill="1" applyBorder="1" applyAlignment="1">
      <alignment wrapText="1"/>
      <protection/>
    </xf>
    <xf numFmtId="0" fontId="2" fillId="33" borderId="11" xfId="54" applyFont="1" applyFill="1" applyBorder="1" applyAlignment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95" fontId="2" fillId="33" borderId="10" xfId="63" applyNumberFormat="1" applyFont="1" applyFill="1" applyBorder="1" applyAlignment="1">
      <alignment horizontal="center"/>
    </xf>
    <xf numFmtId="43" fontId="2" fillId="33" borderId="10" xfId="63" applyFont="1" applyFill="1" applyBorder="1" applyAlignment="1">
      <alignment horizontal="center"/>
    </xf>
    <xf numFmtId="181" fontId="2" fillId="33" borderId="11" xfId="54" applyNumberFormat="1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wrapText="1"/>
      <protection/>
    </xf>
    <xf numFmtId="0" fontId="2" fillId="33" borderId="10" xfId="54" applyFont="1" applyFill="1" applyBorder="1">
      <alignment/>
      <protection/>
    </xf>
    <xf numFmtId="2" fontId="2" fillId="33" borderId="10" xfId="63" applyNumberFormat="1" applyFont="1" applyFill="1" applyBorder="1" applyAlignment="1">
      <alignment horizontal="center"/>
    </xf>
    <xf numFmtId="2" fontId="2" fillId="33" borderId="10" xfId="63" applyNumberFormat="1" applyFont="1" applyFill="1" applyBorder="1" applyAlignment="1">
      <alignment horizontal="center" vertical="center"/>
    </xf>
    <xf numFmtId="43" fontId="1" fillId="33" borderId="10" xfId="54" applyNumberFormat="1" applyFont="1" applyFill="1" applyBorder="1" applyAlignment="1">
      <alignment horizontal="center"/>
      <protection/>
    </xf>
    <xf numFmtId="43" fontId="2" fillId="33" borderId="10" xfId="54" applyNumberFormat="1" applyFont="1" applyFill="1" applyBorder="1" applyAlignment="1">
      <alignment horizontal="center"/>
      <protection/>
    </xf>
    <xf numFmtId="0" fontId="1" fillId="33" borderId="0" xfId="54" applyFont="1" applyFill="1" applyAlignment="1">
      <alignment horizontal="left"/>
      <protection/>
    </xf>
    <xf numFmtId="0" fontId="5" fillId="33" borderId="13" xfId="0" applyFont="1" applyFill="1" applyBorder="1" applyAlignment="1">
      <alignment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 wrapText="1"/>
      <protection/>
    </xf>
    <xf numFmtId="0" fontId="2" fillId="33" borderId="10" xfId="54" applyFont="1" applyFill="1" applyBorder="1" applyAlignment="1">
      <alignment horizontal="right"/>
      <protection/>
    </xf>
    <xf numFmtId="0" fontId="2" fillId="33" borderId="10" xfId="53" applyFont="1" applyFill="1" applyBorder="1" applyAlignment="1">
      <alignment horizontal="right"/>
      <protection/>
    </xf>
    <xf numFmtId="0" fontId="1" fillId="33" borderId="10" xfId="53" applyFont="1" applyFill="1" applyBorder="1" applyAlignment="1">
      <alignment horizontal="right"/>
      <protection/>
    </xf>
    <xf numFmtId="0" fontId="1" fillId="33" borderId="10" xfId="53" applyFont="1" applyFill="1" applyBorder="1" applyAlignment="1">
      <alignment horizontal="right" vertical="top"/>
      <protection/>
    </xf>
    <xf numFmtId="0" fontId="2" fillId="33" borderId="10" xfId="53" applyFont="1" applyFill="1" applyBorder="1" applyAlignment="1">
      <alignment horizontal="right" vertical="top"/>
      <protection/>
    </xf>
    <xf numFmtId="16" fontId="2" fillId="33" borderId="10" xfId="53" applyNumberFormat="1" applyFont="1" applyFill="1" applyBorder="1" applyAlignment="1">
      <alignment horizontal="right" vertical="top"/>
      <protection/>
    </xf>
    <xf numFmtId="193" fontId="1" fillId="33" borderId="10" xfId="61" applyNumberFormat="1" applyFont="1" applyFill="1" applyBorder="1" applyAlignment="1">
      <alignment horizontal="center" vertical="center"/>
    </xf>
    <xf numFmtId="16" fontId="1" fillId="33" borderId="10" xfId="53" applyNumberFormat="1" applyFont="1" applyFill="1" applyBorder="1" applyAlignment="1">
      <alignment horizontal="right" vertical="top"/>
      <protection/>
    </xf>
    <xf numFmtId="0" fontId="1" fillId="33" borderId="10" xfId="54" applyFont="1" applyFill="1" applyBorder="1" applyAlignment="1">
      <alignment horizontal="right"/>
      <protection/>
    </xf>
    <xf numFmtId="0" fontId="1" fillId="33" borderId="10" xfId="54" applyFont="1" applyFill="1" applyBorder="1" applyAlignment="1">
      <alignment horizontal="right" vertical="top"/>
      <protection/>
    </xf>
    <xf numFmtId="0" fontId="1" fillId="33" borderId="10" xfId="54" applyFont="1" applyFill="1" applyBorder="1" applyAlignment="1">
      <alignment horizontal="right" vertical="center"/>
      <protection/>
    </xf>
    <xf numFmtId="0" fontId="1" fillId="33" borderId="12" xfId="54" applyFont="1" applyFill="1" applyBorder="1" applyAlignment="1">
      <alignment horizontal="right"/>
      <protection/>
    </xf>
    <xf numFmtId="0" fontId="1" fillId="33" borderId="12" xfId="54" applyFont="1" applyFill="1" applyBorder="1">
      <alignment/>
      <protection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80" fontId="1" fillId="33" borderId="14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wrapText="1"/>
    </xf>
    <xf numFmtId="1" fontId="6" fillId="33" borderId="15" xfId="0" applyNumberFormat="1" applyFont="1" applyFill="1" applyBorder="1" applyAlignment="1">
      <alignment horizontal="center"/>
    </xf>
    <xf numFmtId="180" fontId="6" fillId="33" borderId="15" xfId="0" applyNumberFormat="1" applyFont="1" applyFill="1" applyBorder="1" applyAlignment="1">
      <alignment horizontal="center" vertical="center"/>
    </xf>
    <xf numFmtId="181" fontId="6" fillId="33" borderId="15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vertical="top" wrapText="1"/>
      <protection/>
    </xf>
    <xf numFmtId="181" fontId="1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right" vertical="top"/>
      <protection/>
    </xf>
    <xf numFmtId="0" fontId="1" fillId="33" borderId="19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horizontal="right" vertical="center"/>
      <protection/>
    </xf>
    <xf numFmtId="0" fontId="3" fillId="33" borderId="10" xfId="53" applyFont="1" applyFill="1" applyBorder="1" applyAlignment="1">
      <alignment vertical="center" wrapText="1"/>
      <protection/>
    </xf>
    <xf numFmtId="43" fontId="2" fillId="33" borderId="10" xfId="54" applyNumberFormat="1" applyFont="1" applyFill="1" applyBorder="1" applyAlignment="1">
      <alignment/>
      <protection/>
    </xf>
    <xf numFmtId="0" fontId="5" fillId="33" borderId="15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center"/>
    </xf>
    <xf numFmtId="181" fontId="1" fillId="33" borderId="10" xfId="54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wrapText="1"/>
    </xf>
    <xf numFmtId="1" fontId="6" fillId="33" borderId="12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 vertical="center" wrapText="1"/>
    </xf>
    <xf numFmtId="0" fontId="1" fillId="33" borderId="0" xfId="54" applyFont="1" applyFill="1">
      <alignment/>
      <protection/>
    </xf>
    <xf numFmtId="180" fontId="1" fillId="33" borderId="0" xfId="54" applyNumberFormat="1" applyFont="1" applyFill="1">
      <alignment/>
      <protection/>
    </xf>
    <xf numFmtId="16" fontId="1" fillId="33" borderId="0" xfId="54" applyNumberFormat="1" applyFont="1" applyFill="1" applyAlignment="1">
      <alignment horizontal="center"/>
      <protection/>
    </xf>
    <xf numFmtId="2" fontId="1" fillId="33" borderId="0" xfId="54" applyNumberFormat="1" applyFont="1" applyFill="1">
      <alignment/>
      <protection/>
    </xf>
    <xf numFmtId="181" fontId="1" fillId="33" borderId="0" xfId="54" applyNumberFormat="1" applyFont="1" applyFill="1">
      <alignment/>
      <protection/>
    </xf>
    <xf numFmtId="1" fontId="1" fillId="33" borderId="0" xfId="54" applyNumberFormat="1" applyFont="1" applyFill="1">
      <alignment/>
      <protection/>
    </xf>
    <xf numFmtId="0" fontId="3" fillId="33" borderId="10" xfId="54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/>
      <protection/>
    </xf>
    <xf numFmtId="0" fontId="1" fillId="33" borderId="11" xfId="54" applyFont="1" applyFill="1" applyBorder="1" applyAlignment="1">
      <alignment/>
      <protection/>
    </xf>
    <xf numFmtId="0" fontId="2" fillId="0" borderId="0" xfId="54" applyFont="1" applyAlignment="1">
      <alignment horizontal="right" vertic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33" borderId="0" xfId="54" applyFont="1" applyFill="1" applyAlignment="1">
      <alignment horizontal="center"/>
      <protection/>
    </xf>
    <xf numFmtId="0" fontId="1" fillId="33" borderId="0" xfId="54" applyFont="1" applyFill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ружбы" xfId="52"/>
    <cellStyle name="Обычный_Лист1" xfId="53"/>
    <cellStyle name="Обычный_Первых Строителей_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ервых Строителей_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52"/>
  <sheetViews>
    <sheetView zoomScalePageLayoutView="0" workbookViewId="0" topLeftCell="A1">
      <selection activeCell="H130" sqref="H130:I140"/>
    </sheetView>
  </sheetViews>
  <sheetFormatPr defaultColWidth="9.140625" defaultRowHeight="12.75"/>
  <cols>
    <col min="1" max="1" width="4.421875" style="4" customWidth="1"/>
    <col min="2" max="2" width="36.57421875" style="4" customWidth="1"/>
    <col min="3" max="3" width="9.00390625" style="2" customWidth="1"/>
    <col min="4" max="4" width="9.28125" style="3" customWidth="1"/>
    <col min="5" max="5" width="9.421875" style="2" customWidth="1"/>
    <col min="6" max="6" width="9.421875" style="5" customWidth="1"/>
    <col min="7" max="7" width="10.421875" style="5" customWidth="1"/>
    <col min="8" max="8" width="9.00390625" style="4" customWidth="1"/>
    <col min="9" max="9" width="7.7109375" style="4" customWidth="1"/>
    <col min="10" max="16384" width="9.140625" style="4" customWidth="1"/>
  </cols>
  <sheetData>
    <row r="1" spans="1:8" ht="12.75" customHeight="1">
      <c r="A1" s="1"/>
      <c r="B1" s="1"/>
      <c r="E1" s="3"/>
      <c r="F1" s="208" t="s">
        <v>0</v>
      </c>
      <c r="G1" s="208"/>
      <c r="H1" s="27"/>
    </row>
    <row r="2" spans="1:8" ht="12">
      <c r="A2" s="209" t="s">
        <v>82</v>
      </c>
      <c r="B2" s="209"/>
      <c r="C2" s="209"/>
      <c r="D2" s="209"/>
      <c r="E2" s="209"/>
      <c r="F2" s="209"/>
      <c r="G2" s="209"/>
      <c r="H2" s="36"/>
    </row>
    <row r="3" spans="1:8" ht="12">
      <c r="A3" s="209" t="s">
        <v>227</v>
      </c>
      <c r="B3" s="209"/>
      <c r="C3" s="209"/>
      <c r="D3" s="209"/>
      <c r="E3" s="209"/>
      <c r="F3" s="209"/>
      <c r="G3" s="209"/>
      <c r="H3" s="36"/>
    </row>
    <row r="4" spans="1:8" ht="12">
      <c r="A4" s="1"/>
      <c r="B4" s="6" t="s">
        <v>154</v>
      </c>
      <c r="E4" s="3"/>
      <c r="F4" s="2"/>
      <c r="G4" s="2"/>
      <c r="H4" s="5"/>
    </row>
    <row r="5" spans="1:8" ht="12">
      <c r="A5" s="1"/>
      <c r="B5" s="52" t="s">
        <v>1</v>
      </c>
      <c r="C5" s="53">
        <v>7247.5</v>
      </c>
      <c r="D5" s="54"/>
      <c r="E5" s="54"/>
      <c r="F5" s="54"/>
      <c r="G5" s="54"/>
      <c r="H5" s="5"/>
    </row>
    <row r="6" spans="1:8" ht="12">
      <c r="A6" s="1"/>
      <c r="B6" s="55"/>
      <c r="C6" s="56"/>
      <c r="D6" s="56"/>
      <c r="E6" s="56"/>
      <c r="F6" s="56"/>
      <c r="G6" s="56"/>
      <c r="H6" s="5"/>
    </row>
    <row r="7" spans="1:8" ht="24">
      <c r="A7" s="8" t="s">
        <v>2</v>
      </c>
      <c r="B7" s="57" t="s">
        <v>3</v>
      </c>
      <c r="C7" s="58" t="s">
        <v>4</v>
      </c>
      <c r="D7" s="59" t="s">
        <v>5</v>
      </c>
      <c r="E7" s="60" t="s">
        <v>157</v>
      </c>
      <c r="F7" s="61" t="s">
        <v>6</v>
      </c>
      <c r="G7" s="60" t="s">
        <v>81</v>
      </c>
      <c r="H7" s="25"/>
    </row>
    <row r="8" spans="1:8" ht="12">
      <c r="A8" s="12">
        <v>1</v>
      </c>
      <c r="B8" s="62">
        <v>2</v>
      </c>
      <c r="C8" s="63">
        <v>3</v>
      </c>
      <c r="D8" s="64">
        <v>4</v>
      </c>
      <c r="E8" s="64">
        <v>5</v>
      </c>
      <c r="F8" s="65">
        <v>6</v>
      </c>
      <c r="G8" s="62">
        <v>7</v>
      </c>
      <c r="H8" s="31"/>
    </row>
    <row r="9" spans="1:8" ht="24.75" customHeight="1">
      <c r="A9" s="13" t="s">
        <v>7</v>
      </c>
      <c r="B9" s="205" t="s">
        <v>8</v>
      </c>
      <c r="C9" s="206"/>
      <c r="D9" s="206"/>
      <c r="E9" s="206"/>
      <c r="F9" s="207"/>
      <c r="G9" s="62"/>
      <c r="H9" s="31"/>
    </row>
    <row r="10" spans="1:7" ht="14.25" customHeight="1">
      <c r="A10" s="28" t="s">
        <v>9</v>
      </c>
      <c r="B10" s="66" t="s">
        <v>10</v>
      </c>
      <c r="C10" s="63"/>
      <c r="D10" s="67"/>
      <c r="E10" s="67"/>
      <c r="F10" s="68"/>
      <c r="G10" s="69"/>
    </row>
    <row r="11" spans="1:8" ht="24">
      <c r="A11" s="15">
        <v>1</v>
      </c>
      <c r="B11" s="70" t="s">
        <v>83</v>
      </c>
      <c r="C11" s="63" t="s">
        <v>84</v>
      </c>
      <c r="D11" s="67">
        <v>745.1</v>
      </c>
      <c r="E11" s="67">
        <v>240</v>
      </c>
      <c r="F11" s="71">
        <v>0.43</v>
      </c>
      <c r="G11" s="67">
        <f aca="true" t="shared" si="0" ref="G11:G21">D11*E11*F11</f>
        <v>76894.31999999999</v>
      </c>
      <c r="H11" s="38"/>
    </row>
    <row r="12" spans="1:7" ht="13.5" customHeight="1">
      <c r="A12" s="15">
        <v>2</v>
      </c>
      <c r="B12" s="70" t="s">
        <v>85</v>
      </c>
      <c r="C12" s="63" t="s">
        <v>84</v>
      </c>
      <c r="D12" s="67">
        <v>745.1</v>
      </c>
      <c r="E12" s="67">
        <v>24</v>
      </c>
      <c r="F12" s="65">
        <v>1.53</v>
      </c>
      <c r="G12" s="67">
        <f t="shared" si="0"/>
        <v>27360.072000000004</v>
      </c>
    </row>
    <row r="13" spans="1:9" ht="12.75" customHeight="1">
      <c r="A13" s="15">
        <v>3</v>
      </c>
      <c r="B13" s="70" t="s">
        <v>86</v>
      </c>
      <c r="C13" s="63" t="s">
        <v>84</v>
      </c>
      <c r="D13" s="67">
        <v>168</v>
      </c>
      <c r="E13" s="67">
        <v>2</v>
      </c>
      <c r="F13" s="65">
        <v>19.24</v>
      </c>
      <c r="G13" s="67">
        <f t="shared" si="0"/>
        <v>6464.639999999999</v>
      </c>
      <c r="I13" s="38"/>
    </row>
    <row r="14" spans="1:7" ht="12.75" customHeight="1">
      <c r="A14" s="15">
        <v>4</v>
      </c>
      <c r="B14" s="70" t="s">
        <v>158</v>
      </c>
      <c r="C14" s="63" t="s">
        <v>84</v>
      </c>
      <c r="D14" s="67">
        <v>67.1</v>
      </c>
      <c r="E14" s="67">
        <v>24</v>
      </c>
      <c r="F14" s="65">
        <v>1.24</v>
      </c>
      <c r="G14" s="67">
        <f t="shared" si="0"/>
        <v>1996.8959999999997</v>
      </c>
    </row>
    <row r="15" spans="1:7" ht="12">
      <c r="A15" s="15">
        <v>5</v>
      </c>
      <c r="B15" s="70" t="s">
        <v>87</v>
      </c>
      <c r="C15" s="63" t="s">
        <v>84</v>
      </c>
      <c r="D15" s="67">
        <v>83</v>
      </c>
      <c r="E15" s="67">
        <v>168</v>
      </c>
      <c r="F15" s="65">
        <v>0.4</v>
      </c>
      <c r="G15" s="67">
        <f t="shared" si="0"/>
        <v>5577.6</v>
      </c>
    </row>
    <row r="16" spans="1:7" ht="12.75" customHeight="1">
      <c r="A16" s="15">
        <v>6</v>
      </c>
      <c r="B16" s="70" t="s">
        <v>88</v>
      </c>
      <c r="C16" s="63" t="s">
        <v>84</v>
      </c>
      <c r="D16" s="67">
        <v>83</v>
      </c>
      <c r="E16" s="67">
        <v>14</v>
      </c>
      <c r="F16" s="65">
        <v>1.53</v>
      </c>
      <c r="G16" s="67">
        <f t="shared" si="0"/>
        <v>1777.8600000000001</v>
      </c>
    </row>
    <row r="17" spans="1:7" ht="12">
      <c r="A17" s="15">
        <v>7</v>
      </c>
      <c r="B17" s="70" t="s">
        <v>89</v>
      </c>
      <c r="C17" s="63" t="s">
        <v>84</v>
      </c>
      <c r="D17" s="67">
        <v>1062</v>
      </c>
      <c r="E17" s="67">
        <v>2</v>
      </c>
      <c r="F17" s="65">
        <v>2.11</v>
      </c>
      <c r="G17" s="67">
        <f t="shared" si="0"/>
        <v>4481.639999999999</v>
      </c>
    </row>
    <row r="18" spans="1:7" ht="12">
      <c r="A18" s="15">
        <v>8</v>
      </c>
      <c r="B18" s="70" t="s">
        <v>90</v>
      </c>
      <c r="C18" s="63" t="s">
        <v>84</v>
      </c>
      <c r="D18" s="67">
        <v>80</v>
      </c>
      <c r="E18" s="67">
        <v>2</v>
      </c>
      <c r="F18" s="65">
        <v>3.02</v>
      </c>
      <c r="G18" s="67">
        <f t="shared" si="0"/>
        <v>483.2</v>
      </c>
    </row>
    <row r="19" spans="1:7" ht="12">
      <c r="A19" s="15">
        <v>9</v>
      </c>
      <c r="B19" s="70" t="s">
        <v>91</v>
      </c>
      <c r="C19" s="63" t="s">
        <v>84</v>
      </c>
      <c r="D19" s="67">
        <v>170</v>
      </c>
      <c r="E19" s="67">
        <v>12</v>
      </c>
      <c r="F19" s="65">
        <v>2.46</v>
      </c>
      <c r="G19" s="67">
        <f t="shared" si="0"/>
        <v>5018.4</v>
      </c>
    </row>
    <row r="20" spans="1:7" ht="12">
      <c r="A20" s="15">
        <v>10</v>
      </c>
      <c r="B20" s="70" t="s">
        <v>92</v>
      </c>
      <c r="C20" s="63" t="s">
        <v>84</v>
      </c>
      <c r="D20" s="67">
        <v>83.1</v>
      </c>
      <c r="E20" s="67">
        <v>2</v>
      </c>
      <c r="F20" s="65">
        <v>3.69</v>
      </c>
      <c r="G20" s="67">
        <f t="shared" si="0"/>
        <v>613.2779999999999</v>
      </c>
    </row>
    <row r="21" spans="1:7" ht="12">
      <c r="A21" s="15">
        <v>11</v>
      </c>
      <c r="B21" s="70" t="s">
        <v>93</v>
      </c>
      <c r="C21" s="63" t="s">
        <v>84</v>
      </c>
      <c r="D21" s="67">
        <v>65</v>
      </c>
      <c r="E21" s="67">
        <v>12</v>
      </c>
      <c r="F21" s="65">
        <v>1.57</v>
      </c>
      <c r="G21" s="67">
        <f t="shared" si="0"/>
        <v>1224.6000000000001</v>
      </c>
    </row>
    <row r="22" spans="1:7" ht="12.75" customHeight="1">
      <c r="A22" s="15"/>
      <c r="B22" s="72" t="s">
        <v>94</v>
      </c>
      <c r="C22" s="63"/>
      <c r="D22" s="67"/>
      <c r="E22" s="67"/>
      <c r="F22" s="68"/>
      <c r="G22" s="67">
        <f>SUM(G11:G21)</f>
        <v>131892.506</v>
      </c>
    </row>
    <row r="23" spans="1:7" ht="13.5" customHeight="1">
      <c r="A23" s="15"/>
      <c r="B23" s="72" t="s">
        <v>95</v>
      </c>
      <c r="C23" s="63"/>
      <c r="D23" s="67"/>
      <c r="E23" s="67"/>
      <c r="F23" s="68"/>
      <c r="G23" s="69">
        <f>G22*1.18</f>
        <v>155633.15707999998</v>
      </c>
    </row>
    <row r="24" spans="1:9" ht="12" customHeight="1">
      <c r="A24" s="16"/>
      <c r="B24" s="72" t="s">
        <v>96</v>
      </c>
      <c r="C24" s="63" t="s">
        <v>195</v>
      </c>
      <c r="D24" s="67"/>
      <c r="E24" s="67"/>
      <c r="F24" s="68"/>
      <c r="G24" s="69">
        <f>G23/C5/12</f>
        <v>1.7895039333103366</v>
      </c>
      <c r="I24" s="46"/>
    </row>
    <row r="25" spans="1:7" ht="12.75" customHeight="1">
      <c r="A25" s="29" t="s">
        <v>12</v>
      </c>
      <c r="B25" s="66" t="s">
        <v>97</v>
      </c>
      <c r="C25" s="63"/>
      <c r="D25" s="67"/>
      <c r="E25" s="67"/>
      <c r="F25" s="68"/>
      <c r="G25" s="69"/>
    </row>
    <row r="26" spans="1:7" ht="12" customHeight="1">
      <c r="A26" s="29" t="s">
        <v>14</v>
      </c>
      <c r="B26" s="66" t="s">
        <v>98</v>
      </c>
      <c r="C26" s="63"/>
      <c r="D26" s="67"/>
      <c r="E26" s="67"/>
      <c r="F26" s="68"/>
      <c r="G26" s="69"/>
    </row>
    <row r="27" spans="1:9" ht="12">
      <c r="A27" s="30" t="s">
        <v>16</v>
      </c>
      <c r="B27" s="73" t="s">
        <v>13</v>
      </c>
      <c r="C27" s="63" t="s">
        <v>11</v>
      </c>
      <c r="D27" s="67">
        <f>C5</f>
        <v>7247.5</v>
      </c>
      <c r="E27" s="67"/>
      <c r="F27" s="74">
        <v>1.39</v>
      </c>
      <c r="G27" s="69">
        <f>F27*D27*12</f>
        <v>120888.29999999999</v>
      </c>
      <c r="I27" s="46"/>
    </row>
    <row r="28" spans="1:9" ht="23.25" customHeight="1">
      <c r="A28" s="29" t="s">
        <v>18</v>
      </c>
      <c r="B28" s="73" t="s">
        <v>15</v>
      </c>
      <c r="C28" s="63" t="s">
        <v>11</v>
      </c>
      <c r="D28" s="67">
        <f>C5</f>
        <v>7247.5</v>
      </c>
      <c r="E28" s="67"/>
      <c r="F28" s="74">
        <v>0.16</v>
      </c>
      <c r="G28" s="69">
        <f>F28*D28*12</f>
        <v>13915.2</v>
      </c>
      <c r="I28" s="46"/>
    </row>
    <row r="29" spans="1:7" ht="24">
      <c r="A29" s="29" t="s">
        <v>99</v>
      </c>
      <c r="B29" s="73" t="s">
        <v>17</v>
      </c>
      <c r="C29" s="63"/>
      <c r="D29" s="67"/>
      <c r="E29" s="67"/>
      <c r="F29" s="68"/>
      <c r="G29" s="69"/>
    </row>
    <row r="30" spans="1:7" ht="12" customHeight="1">
      <c r="A30" s="29"/>
      <c r="B30" s="75" t="s">
        <v>167</v>
      </c>
      <c r="C30" s="76"/>
      <c r="D30" s="67"/>
      <c r="E30" s="67"/>
      <c r="F30" s="77"/>
      <c r="G30" s="67"/>
    </row>
    <row r="31" spans="1:8" ht="12" customHeight="1">
      <c r="A31" s="16">
        <v>1</v>
      </c>
      <c r="B31" s="78" t="s">
        <v>100</v>
      </c>
      <c r="C31" s="79" t="s">
        <v>56</v>
      </c>
      <c r="D31" s="67">
        <v>361</v>
      </c>
      <c r="E31" s="67">
        <v>1</v>
      </c>
      <c r="F31" s="77">
        <v>2.31</v>
      </c>
      <c r="G31" s="67">
        <f aca="true" t="shared" si="1" ref="G31:G54">D31*E31*F31</f>
        <v>833.91</v>
      </c>
      <c r="H31" s="38"/>
    </row>
    <row r="32" spans="1:7" ht="12" customHeight="1">
      <c r="A32" s="16">
        <v>2</v>
      </c>
      <c r="B32" s="78" t="s">
        <v>101</v>
      </c>
      <c r="C32" s="80" t="s">
        <v>56</v>
      </c>
      <c r="D32" s="67">
        <v>361</v>
      </c>
      <c r="E32" s="67">
        <v>28</v>
      </c>
      <c r="F32" s="77">
        <v>0.19</v>
      </c>
      <c r="G32" s="67">
        <f t="shared" si="1"/>
        <v>1920.52</v>
      </c>
    </row>
    <row r="33" spans="1:7" ht="12" customHeight="1">
      <c r="A33" s="16">
        <v>3</v>
      </c>
      <c r="B33" s="78" t="s">
        <v>103</v>
      </c>
      <c r="C33" s="80" t="s">
        <v>104</v>
      </c>
      <c r="D33" s="67">
        <v>10</v>
      </c>
      <c r="E33" s="67">
        <v>168</v>
      </c>
      <c r="F33" s="77">
        <v>4.41</v>
      </c>
      <c r="G33" s="67">
        <f>D33*E33*F33</f>
        <v>7408.8</v>
      </c>
    </row>
    <row r="34" spans="1:7" ht="12" customHeight="1">
      <c r="A34" s="16">
        <v>4</v>
      </c>
      <c r="B34" s="78" t="s">
        <v>105</v>
      </c>
      <c r="C34" s="80" t="s">
        <v>56</v>
      </c>
      <c r="D34" s="67">
        <v>2297</v>
      </c>
      <c r="E34" s="67">
        <v>1</v>
      </c>
      <c r="F34" s="77">
        <v>1.61</v>
      </c>
      <c r="G34" s="67">
        <f t="shared" si="1"/>
        <v>3698.17</v>
      </c>
    </row>
    <row r="35" spans="1:7" ht="12">
      <c r="A35" s="16">
        <v>5</v>
      </c>
      <c r="B35" s="78" t="s">
        <v>106</v>
      </c>
      <c r="C35" s="80" t="s">
        <v>56</v>
      </c>
      <c r="D35" s="67">
        <v>2297</v>
      </c>
      <c r="E35" s="67">
        <v>168</v>
      </c>
      <c r="F35" s="77">
        <v>0.09</v>
      </c>
      <c r="G35" s="67">
        <f t="shared" si="1"/>
        <v>34730.64</v>
      </c>
    </row>
    <row r="36" spans="1:7" ht="12.75" customHeight="1">
      <c r="A36" s="16">
        <v>6</v>
      </c>
      <c r="B36" s="78" t="s">
        <v>110</v>
      </c>
      <c r="C36" s="80" t="s">
        <v>56</v>
      </c>
      <c r="D36" s="67">
        <v>696</v>
      </c>
      <c r="E36" s="67">
        <v>140</v>
      </c>
      <c r="F36" s="77">
        <v>0.19</v>
      </c>
      <c r="G36" s="67">
        <f t="shared" si="1"/>
        <v>18513.6</v>
      </c>
    </row>
    <row r="37" spans="1:7" ht="12">
      <c r="A37" s="16">
        <v>7</v>
      </c>
      <c r="B37" s="78" t="s">
        <v>111</v>
      </c>
      <c r="C37" s="80" t="s">
        <v>56</v>
      </c>
      <c r="D37" s="67">
        <v>66.4</v>
      </c>
      <c r="E37" s="67">
        <v>28</v>
      </c>
      <c r="F37" s="77">
        <v>0.19</v>
      </c>
      <c r="G37" s="67">
        <f t="shared" si="1"/>
        <v>353.24800000000005</v>
      </c>
    </row>
    <row r="38" spans="1:7" ht="12.75" customHeight="1">
      <c r="A38" s="16">
        <v>8</v>
      </c>
      <c r="B38" s="78" t="s">
        <v>107</v>
      </c>
      <c r="C38" s="80" t="s">
        <v>108</v>
      </c>
      <c r="D38" s="67">
        <v>3</v>
      </c>
      <c r="E38" s="67">
        <v>1</v>
      </c>
      <c r="F38" s="77">
        <v>15.2</v>
      </c>
      <c r="G38" s="67">
        <f t="shared" si="1"/>
        <v>45.599999999999994</v>
      </c>
    </row>
    <row r="39" spans="1:7" ht="12">
      <c r="A39" s="16">
        <v>9</v>
      </c>
      <c r="B39" s="78" t="s">
        <v>109</v>
      </c>
      <c r="C39" s="80" t="s">
        <v>104</v>
      </c>
      <c r="D39" s="67">
        <v>13</v>
      </c>
      <c r="E39" s="67">
        <v>3</v>
      </c>
      <c r="F39" s="77">
        <v>3.19</v>
      </c>
      <c r="G39" s="67">
        <f t="shared" si="1"/>
        <v>124.41</v>
      </c>
    </row>
    <row r="40" spans="1:7" ht="24">
      <c r="A40" s="16">
        <v>10</v>
      </c>
      <c r="B40" s="78" t="s">
        <v>168</v>
      </c>
      <c r="C40" s="80" t="s">
        <v>56</v>
      </c>
      <c r="D40" s="67">
        <v>1013</v>
      </c>
      <c r="E40" s="67">
        <v>140</v>
      </c>
      <c r="F40" s="81">
        <v>0.09</v>
      </c>
      <c r="G40" s="67">
        <f t="shared" si="1"/>
        <v>12763.8</v>
      </c>
    </row>
    <row r="41" spans="1:7" ht="13.5" customHeight="1">
      <c r="A41" s="16">
        <v>11</v>
      </c>
      <c r="B41" s="82" t="s">
        <v>169</v>
      </c>
      <c r="C41" s="83" t="s">
        <v>114</v>
      </c>
      <c r="D41" s="67">
        <v>28.04</v>
      </c>
      <c r="E41" s="67">
        <v>2</v>
      </c>
      <c r="F41" s="84">
        <v>35.42</v>
      </c>
      <c r="G41" s="67">
        <f t="shared" si="1"/>
        <v>1986.3536000000001</v>
      </c>
    </row>
    <row r="42" spans="1:7" ht="13.5" customHeight="1">
      <c r="A42" s="16">
        <v>12</v>
      </c>
      <c r="B42" s="85" t="s">
        <v>115</v>
      </c>
      <c r="C42" s="83" t="s">
        <v>48</v>
      </c>
      <c r="D42" s="67">
        <v>3</v>
      </c>
      <c r="E42" s="67">
        <v>1</v>
      </c>
      <c r="F42" s="84">
        <v>125.54</v>
      </c>
      <c r="G42" s="67">
        <f t="shared" si="1"/>
        <v>376.62</v>
      </c>
    </row>
    <row r="43" spans="1:7" ht="12.75" customHeight="1">
      <c r="A43" s="16">
        <v>13</v>
      </c>
      <c r="B43" s="85" t="s">
        <v>187</v>
      </c>
      <c r="C43" s="83" t="s">
        <v>45</v>
      </c>
      <c r="D43" s="67">
        <v>4</v>
      </c>
      <c r="E43" s="67">
        <v>168</v>
      </c>
      <c r="F43" s="86">
        <v>2.22</v>
      </c>
      <c r="G43" s="67">
        <f t="shared" si="1"/>
        <v>1491.8400000000001</v>
      </c>
    </row>
    <row r="44" spans="1:7" ht="12.75" customHeight="1">
      <c r="A44" s="40"/>
      <c r="B44" s="87" t="s">
        <v>170</v>
      </c>
      <c r="C44" s="88"/>
      <c r="D44" s="89"/>
      <c r="E44" s="89"/>
      <c r="F44" s="90"/>
      <c r="G44" s="89">
        <f t="shared" si="1"/>
        <v>0</v>
      </c>
    </row>
    <row r="45" spans="1:7" ht="12">
      <c r="A45" s="16">
        <v>14</v>
      </c>
      <c r="B45" s="78" t="s">
        <v>102</v>
      </c>
      <c r="C45" s="80" t="s">
        <v>56</v>
      </c>
      <c r="D45" s="67">
        <v>361</v>
      </c>
      <c r="E45" s="67">
        <v>1</v>
      </c>
      <c r="F45" s="77">
        <v>2.72</v>
      </c>
      <c r="G45" s="67">
        <f t="shared" si="1"/>
        <v>981.9200000000001</v>
      </c>
    </row>
    <row r="46" spans="1:7" ht="12">
      <c r="A46" s="16">
        <v>15</v>
      </c>
      <c r="B46" s="78" t="s">
        <v>164</v>
      </c>
      <c r="C46" s="80" t="s">
        <v>56</v>
      </c>
      <c r="D46" s="67">
        <v>563</v>
      </c>
      <c r="E46" s="67">
        <v>10</v>
      </c>
      <c r="F46" s="77">
        <v>2.72</v>
      </c>
      <c r="G46" s="67">
        <f t="shared" si="1"/>
        <v>15313.6</v>
      </c>
    </row>
    <row r="47" spans="1:7" ht="12">
      <c r="A47" s="16">
        <v>16</v>
      </c>
      <c r="B47" s="78" t="s">
        <v>171</v>
      </c>
      <c r="C47" s="80" t="s">
        <v>56</v>
      </c>
      <c r="D47" s="67">
        <v>563</v>
      </c>
      <c r="E47" s="67">
        <v>40</v>
      </c>
      <c r="F47" s="77">
        <v>0.93</v>
      </c>
      <c r="G47" s="67">
        <f t="shared" si="1"/>
        <v>20943.600000000002</v>
      </c>
    </row>
    <row r="48" spans="1:7" ht="24">
      <c r="A48" s="16">
        <v>17</v>
      </c>
      <c r="B48" s="78" t="s">
        <v>172</v>
      </c>
      <c r="C48" s="80" t="s">
        <v>108</v>
      </c>
      <c r="D48" s="67">
        <v>83</v>
      </c>
      <c r="E48" s="67">
        <v>40</v>
      </c>
      <c r="F48" s="81">
        <v>0.93</v>
      </c>
      <c r="G48" s="67">
        <f t="shared" si="1"/>
        <v>3087.6000000000004</v>
      </c>
    </row>
    <row r="49" spans="1:7" ht="12">
      <c r="A49" s="16">
        <v>18</v>
      </c>
      <c r="B49" s="78" t="s">
        <v>112</v>
      </c>
      <c r="C49" s="80" t="s">
        <v>56</v>
      </c>
      <c r="D49" s="67">
        <v>563</v>
      </c>
      <c r="E49" s="67">
        <v>40</v>
      </c>
      <c r="F49" s="77">
        <v>0.37</v>
      </c>
      <c r="G49" s="67">
        <f t="shared" si="1"/>
        <v>8332.4</v>
      </c>
    </row>
    <row r="50" spans="1:7" ht="13.5" customHeight="1">
      <c r="A50" s="16">
        <v>19</v>
      </c>
      <c r="B50" s="78" t="s">
        <v>173</v>
      </c>
      <c r="C50" s="80" t="s">
        <v>56</v>
      </c>
      <c r="D50" s="67">
        <v>66.4</v>
      </c>
      <c r="E50" s="67">
        <v>5</v>
      </c>
      <c r="F50" s="77">
        <v>2.72</v>
      </c>
      <c r="G50" s="67">
        <f t="shared" si="1"/>
        <v>903.0400000000001</v>
      </c>
    </row>
    <row r="51" spans="1:7" ht="12.75" customHeight="1">
      <c r="A51" s="16">
        <v>20</v>
      </c>
      <c r="B51" s="78" t="s">
        <v>113</v>
      </c>
      <c r="C51" s="80" t="s">
        <v>56</v>
      </c>
      <c r="D51" s="67">
        <v>56</v>
      </c>
      <c r="E51" s="67">
        <v>2</v>
      </c>
      <c r="F51" s="77">
        <v>6.46</v>
      </c>
      <c r="G51" s="67">
        <f t="shared" si="1"/>
        <v>723.52</v>
      </c>
    </row>
    <row r="52" spans="1:7" ht="24">
      <c r="A52" s="16">
        <v>21</v>
      </c>
      <c r="B52" s="82" t="s">
        <v>215</v>
      </c>
      <c r="C52" s="83" t="s">
        <v>30</v>
      </c>
      <c r="D52" s="91">
        <v>0.888</v>
      </c>
      <c r="E52" s="67">
        <v>3</v>
      </c>
      <c r="F52" s="92">
        <v>2074.05</v>
      </c>
      <c r="G52" s="67">
        <f t="shared" si="1"/>
        <v>5525.269200000001</v>
      </c>
    </row>
    <row r="53" spans="1:7" ht="23.25" customHeight="1">
      <c r="A53" s="16">
        <v>22</v>
      </c>
      <c r="B53" s="82" t="s">
        <v>216</v>
      </c>
      <c r="C53" s="83" t="s">
        <v>30</v>
      </c>
      <c r="D53" s="91">
        <v>0.888</v>
      </c>
      <c r="E53" s="67">
        <v>3</v>
      </c>
      <c r="F53" s="92">
        <v>3234.65</v>
      </c>
      <c r="G53" s="67">
        <f t="shared" si="1"/>
        <v>8617.107600000001</v>
      </c>
    </row>
    <row r="54" spans="1:7" ht="24">
      <c r="A54" s="16">
        <v>23</v>
      </c>
      <c r="B54" s="82" t="s">
        <v>203</v>
      </c>
      <c r="C54" s="83" t="s">
        <v>45</v>
      </c>
      <c r="D54" s="91">
        <v>4</v>
      </c>
      <c r="E54" s="67">
        <v>120</v>
      </c>
      <c r="F54" s="92">
        <v>2.22</v>
      </c>
      <c r="G54" s="67">
        <f t="shared" si="1"/>
        <v>1065.6000000000001</v>
      </c>
    </row>
    <row r="55" spans="1:7" ht="12">
      <c r="A55" s="16"/>
      <c r="B55" s="72" t="s">
        <v>94</v>
      </c>
      <c r="C55" s="83" t="s">
        <v>80</v>
      </c>
      <c r="D55" s="67"/>
      <c r="E55" s="67"/>
      <c r="F55" s="93"/>
      <c r="G55" s="67">
        <f>SUM(G30:G53)</f>
        <v>148675.56840000002</v>
      </c>
    </row>
    <row r="56" spans="1:7" ht="13.5" customHeight="1">
      <c r="A56" s="16"/>
      <c r="B56" s="72" t="s">
        <v>95</v>
      </c>
      <c r="C56" s="83"/>
      <c r="D56" s="67"/>
      <c r="E56" s="67"/>
      <c r="F56" s="93"/>
      <c r="G56" s="69">
        <f>G55*1.18</f>
        <v>175437.17071200002</v>
      </c>
    </row>
    <row r="57" spans="1:9" ht="13.5" customHeight="1">
      <c r="A57" s="17"/>
      <c r="B57" s="72" t="s">
        <v>96</v>
      </c>
      <c r="C57" s="63" t="s">
        <v>11</v>
      </c>
      <c r="D57" s="67"/>
      <c r="E57" s="67"/>
      <c r="F57" s="93"/>
      <c r="G57" s="69">
        <f>G56/C5/12</f>
        <v>2.0172147948947914</v>
      </c>
      <c r="I57" s="46"/>
    </row>
    <row r="58" spans="1:7" ht="14.25" customHeight="1">
      <c r="A58" s="30" t="s">
        <v>116</v>
      </c>
      <c r="B58" s="73" t="s">
        <v>19</v>
      </c>
      <c r="C58" s="63" t="s">
        <v>117</v>
      </c>
      <c r="D58" s="67">
        <v>1984</v>
      </c>
      <c r="E58" s="67"/>
      <c r="F58" s="68">
        <v>0.71</v>
      </c>
      <c r="G58" s="69">
        <f>F58*D58*12</f>
        <v>16903.68</v>
      </c>
    </row>
    <row r="59" spans="1:9" ht="12">
      <c r="A59" s="30"/>
      <c r="B59" s="73"/>
      <c r="C59" s="63" t="s">
        <v>11</v>
      </c>
      <c r="D59" s="67"/>
      <c r="E59" s="67"/>
      <c r="F59" s="68"/>
      <c r="G59" s="69">
        <f>G58/C5/12</f>
        <v>0.1943621938599517</v>
      </c>
      <c r="I59" s="34"/>
    </row>
    <row r="60" spans="1:7" ht="12">
      <c r="A60" s="13" t="s">
        <v>118</v>
      </c>
      <c r="B60" s="94" t="s">
        <v>24</v>
      </c>
      <c r="C60" s="95"/>
      <c r="D60" s="96" t="s">
        <v>119</v>
      </c>
      <c r="E60" s="96"/>
      <c r="F60" s="65"/>
      <c r="G60" s="62"/>
    </row>
    <row r="61" spans="1:7" ht="12.75" customHeight="1">
      <c r="A61" s="13" t="s">
        <v>120</v>
      </c>
      <c r="B61" s="97" t="s">
        <v>25</v>
      </c>
      <c r="C61" s="98"/>
      <c r="D61" s="96"/>
      <c r="E61" s="96"/>
      <c r="F61" s="65"/>
      <c r="G61" s="62"/>
    </row>
    <row r="62" spans="1:7" ht="12" customHeight="1">
      <c r="A62" s="19">
        <v>1</v>
      </c>
      <c r="B62" s="99" t="s">
        <v>217</v>
      </c>
      <c r="C62" s="62" t="s">
        <v>218</v>
      </c>
      <c r="D62" s="91">
        <v>9</v>
      </c>
      <c r="E62" s="96"/>
      <c r="F62" s="63">
        <v>36.87</v>
      </c>
      <c r="G62" s="62">
        <f>D62*F62</f>
        <v>331.83</v>
      </c>
    </row>
    <row r="63" spans="1:7" ht="12" customHeight="1">
      <c r="A63" s="19">
        <v>2</v>
      </c>
      <c r="B63" s="100" t="s">
        <v>121</v>
      </c>
      <c r="C63" s="101" t="s">
        <v>122</v>
      </c>
      <c r="D63" s="101">
        <v>160</v>
      </c>
      <c r="E63" s="101"/>
      <c r="F63" s="102">
        <v>18.47</v>
      </c>
      <c r="G63" s="103">
        <f aca="true" t="shared" si="2" ref="G63:G72">D63*F63</f>
        <v>2955.2</v>
      </c>
    </row>
    <row r="64" spans="1:8" ht="12">
      <c r="A64" s="18">
        <v>3</v>
      </c>
      <c r="B64" s="100" t="s">
        <v>28</v>
      </c>
      <c r="C64" s="104" t="s">
        <v>29</v>
      </c>
      <c r="D64" s="104">
        <v>160</v>
      </c>
      <c r="E64" s="104"/>
      <c r="F64" s="105">
        <v>18.47</v>
      </c>
      <c r="G64" s="106">
        <f t="shared" si="2"/>
        <v>2955.2</v>
      </c>
      <c r="H64" s="38"/>
    </row>
    <row r="65" spans="1:7" ht="24">
      <c r="A65" s="18">
        <v>4</v>
      </c>
      <c r="B65" s="107" t="s">
        <v>123</v>
      </c>
      <c r="C65" s="104" t="s">
        <v>30</v>
      </c>
      <c r="D65" s="108">
        <v>1.984</v>
      </c>
      <c r="E65" s="104"/>
      <c r="F65" s="105">
        <v>1846.86</v>
      </c>
      <c r="G65" s="106">
        <f t="shared" si="2"/>
        <v>3664.17024</v>
      </c>
    </row>
    <row r="66" spans="1:7" ht="12">
      <c r="A66" s="19">
        <v>5</v>
      </c>
      <c r="B66" s="109" t="s">
        <v>31</v>
      </c>
      <c r="C66" s="104" t="s">
        <v>32</v>
      </c>
      <c r="D66" s="104">
        <v>0.5</v>
      </c>
      <c r="E66" s="104"/>
      <c r="F66" s="105">
        <v>2077.72</v>
      </c>
      <c r="G66" s="106">
        <f t="shared" si="2"/>
        <v>1038.86</v>
      </c>
    </row>
    <row r="67" spans="1:7" ht="12">
      <c r="A67" s="18">
        <v>6</v>
      </c>
      <c r="B67" s="107" t="s">
        <v>33</v>
      </c>
      <c r="C67" s="104" t="s">
        <v>34</v>
      </c>
      <c r="D67" s="104">
        <v>4</v>
      </c>
      <c r="E67" s="104"/>
      <c r="F67" s="105">
        <v>19.95</v>
      </c>
      <c r="G67" s="106">
        <f t="shared" si="2"/>
        <v>79.8</v>
      </c>
    </row>
    <row r="68" spans="1:7" ht="12" customHeight="1">
      <c r="A68" s="18">
        <v>7</v>
      </c>
      <c r="B68" s="107" t="s">
        <v>197</v>
      </c>
      <c r="C68" s="104" t="s">
        <v>35</v>
      </c>
      <c r="D68" s="104">
        <v>10</v>
      </c>
      <c r="E68" s="104"/>
      <c r="F68" s="105">
        <v>277.9</v>
      </c>
      <c r="G68" s="106">
        <f t="shared" si="2"/>
        <v>2779</v>
      </c>
    </row>
    <row r="69" spans="1:7" ht="12">
      <c r="A69" s="18">
        <v>8</v>
      </c>
      <c r="B69" s="110" t="s">
        <v>128</v>
      </c>
      <c r="C69" s="104" t="s">
        <v>37</v>
      </c>
      <c r="D69" s="111">
        <v>2</v>
      </c>
      <c r="E69" s="104"/>
      <c r="F69" s="81">
        <v>500.96</v>
      </c>
      <c r="G69" s="106">
        <f>D69*F69</f>
        <v>1001.92</v>
      </c>
    </row>
    <row r="70" spans="1:7" ht="13.5" customHeight="1">
      <c r="A70" s="21">
        <v>9</v>
      </c>
      <c r="B70" s="107" t="s">
        <v>125</v>
      </c>
      <c r="C70" s="104" t="s">
        <v>45</v>
      </c>
      <c r="D70" s="104">
        <v>14.04</v>
      </c>
      <c r="E70" s="104"/>
      <c r="F70" s="105">
        <v>50.56</v>
      </c>
      <c r="G70" s="106">
        <f t="shared" si="2"/>
        <v>709.8624</v>
      </c>
    </row>
    <row r="71" spans="1:7" ht="14.25" customHeight="1">
      <c r="A71" s="18">
        <v>10</v>
      </c>
      <c r="B71" s="107" t="s">
        <v>126</v>
      </c>
      <c r="C71" s="104" t="s">
        <v>27</v>
      </c>
      <c r="D71" s="104">
        <v>2</v>
      </c>
      <c r="E71" s="104"/>
      <c r="F71" s="105">
        <v>967.29</v>
      </c>
      <c r="G71" s="106">
        <f t="shared" si="2"/>
        <v>1934.58</v>
      </c>
    </row>
    <row r="72" spans="1:7" ht="12" customHeight="1">
      <c r="A72" s="18">
        <v>11</v>
      </c>
      <c r="B72" s="110" t="s">
        <v>127</v>
      </c>
      <c r="C72" s="104" t="s">
        <v>27</v>
      </c>
      <c r="D72" s="104">
        <v>50</v>
      </c>
      <c r="E72" s="104"/>
      <c r="F72" s="105">
        <v>5.54</v>
      </c>
      <c r="G72" s="106">
        <f t="shared" si="2"/>
        <v>277</v>
      </c>
    </row>
    <row r="73" spans="1:7" ht="13.5" customHeight="1">
      <c r="A73" s="20"/>
      <c r="B73" s="112" t="s">
        <v>129</v>
      </c>
      <c r="C73" s="104"/>
      <c r="D73" s="113"/>
      <c r="E73" s="113"/>
      <c r="F73" s="81"/>
      <c r="G73" s="114">
        <f>SUM(G63:G72)+G62</f>
        <v>17727.42264</v>
      </c>
    </row>
    <row r="74" spans="1:7" ht="12.75" customHeight="1">
      <c r="A74" s="20"/>
      <c r="B74" s="115" t="s">
        <v>95</v>
      </c>
      <c r="C74" s="116"/>
      <c r="D74" s="116"/>
      <c r="E74" s="116"/>
      <c r="F74" s="92"/>
      <c r="G74" s="117">
        <f>G73*1.18</f>
        <v>20918.3587152</v>
      </c>
    </row>
    <row r="75" spans="1:9" ht="12" customHeight="1">
      <c r="A75" s="20"/>
      <c r="B75" s="72" t="s">
        <v>96</v>
      </c>
      <c r="C75" s="63" t="s">
        <v>11</v>
      </c>
      <c r="D75" s="62"/>
      <c r="E75" s="62"/>
      <c r="F75" s="118"/>
      <c r="G75" s="119">
        <f>G74/C5/12</f>
        <v>0.2405238440289755</v>
      </c>
      <c r="I75" s="46"/>
    </row>
    <row r="76" spans="1:7" ht="12">
      <c r="A76" s="13" t="s">
        <v>130</v>
      </c>
      <c r="B76" s="120" t="s">
        <v>38</v>
      </c>
      <c r="C76" s="57"/>
      <c r="D76" s="96" t="s">
        <v>119</v>
      </c>
      <c r="E76" s="62"/>
      <c r="F76" s="121"/>
      <c r="G76" s="62"/>
    </row>
    <row r="77" spans="1:7" ht="36">
      <c r="A77" s="20">
        <v>1</v>
      </c>
      <c r="B77" s="122" t="s">
        <v>229</v>
      </c>
      <c r="C77" s="123" t="s">
        <v>40</v>
      </c>
      <c r="D77" s="124">
        <v>36.8</v>
      </c>
      <c r="E77" s="124"/>
      <c r="F77" s="125">
        <v>923.43</v>
      </c>
      <c r="G77" s="86">
        <f>D77*F77</f>
        <v>33982.223999999995</v>
      </c>
    </row>
    <row r="78" spans="1:8" ht="12">
      <c r="A78" s="20">
        <v>2</v>
      </c>
      <c r="B78" s="122" t="s">
        <v>43</v>
      </c>
      <c r="C78" s="123" t="s">
        <v>44</v>
      </c>
      <c r="D78" s="126">
        <v>5</v>
      </c>
      <c r="E78" s="124"/>
      <c r="F78" s="125">
        <v>133.9</v>
      </c>
      <c r="G78" s="86">
        <f aca="true" t="shared" si="3" ref="G78:G84">D78*F78</f>
        <v>669.5</v>
      </c>
      <c r="H78" s="38"/>
    </row>
    <row r="79" spans="1:7" ht="12">
      <c r="A79" s="20">
        <v>3</v>
      </c>
      <c r="B79" s="122" t="s">
        <v>198</v>
      </c>
      <c r="C79" s="123" t="s">
        <v>199</v>
      </c>
      <c r="D79" s="126">
        <v>10</v>
      </c>
      <c r="E79" s="124"/>
      <c r="F79" s="125">
        <v>129.28</v>
      </c>
      <c r="G79" s="86">
        <f t="shared" si="3"/>
        <v>1292.8</v>
      </c>
    </row>
    <row r="80" spans="1:7" ht="12">
      <c r="A80" s="20">
        <v>4</v>
      </c>
      <c r="B80" s="122" t="s">
        <v>46</v>
      </c>
      <c r="C80" s="123" t="s">
        <v>159</v>
      </c>
      <c r="D80" s="126">
        <v>24</v>
      </c>
      <c r="E80" s="124"/>
      <c r="F80" s="125">
        <v>69.26</v>
      </c>
      <c r="G80" s="86">
        <f t="shared" si="3"/>
        <v>1662.2400000000002</v>
      </c>
    </row>
    <row r="81" spans="1:7" ht="12">
      <c r="A81" s="20">
        <v>5</v>
      </c>
      <c r="B81" s="122" t="s">
        <v>47</v>
      </c>
      <c r="C81" s="123" t="s">
        <v>45</v>
      </c>
      <c r="D81" s="126">
        <v>1650</v>
      </c>
      <c r="E81" s="124"/>
      <c r="F81" s="125">
        <v>23.35</v>
      </c>
      <c r="G81" s="86">
        <f t="shared" si="3"/>
        <v>38527.5</v>
      </c>
    </row>
    <row r="82" spans="1:7" ht="12">
      <c r="A82" s="20">
        <v>6</v>
      </c>
      <c r="B82" s="122" t="s">
        <v>176</v>
      </c>
      <c r="C82" s="123" t="s">
        <v>42</v>
      </c>
      <c r="D82" s="126">
        <v>150</v>
      </c>
      <c r="E82" s="124"/>
      <c r="F82" s="125">
        <v>76.35</v>
      </c>
      <c r="G82" s="86">
        <f t="shared" si="3"/>
        <v>11452.5</v>
      </c>
    </row>
    <row r="83" spans="1:7" ht="12">
      <c r="A83" s="20">
        <v>7</v>
      </c>
      <c r="B83" s="122" t="s">
        <v>175</v>
      </c>
      <c r="C83" s="123" t="s">
        <v>45</v>
      </c>
      <c r="D83" s="126">
        <v>456.3</v>
      </c>
      <c r="E83" s="124"/>
      <c r="F83" s="125">
        <v>9.8</v>
      </c>
      <c r="G83" s="86">
        <f t="shared" si="3"/>
        <v>4471.740000000001</v>
      </c>
    </row>
    <row r="84" spans="1:7" ht="24">
      <c r="A84" s="20">
        <v>8</v>
      </c>
      <c r="B84" s="122" t="s">
        <v>177</v>
      </c>
      <c r="C84" s="123" t="s">
        <v>44</v>
      </c>
      <c r="D84" s="126">
        <v>10</v>
      </c>
      <c r="E84" s="124"/>
      <c r="F84" s="125">
        <v>175.4</v>
      </c>
      <c r="G84" s="86">
        <f t="shared" si="3"/>
        <v>1754</v>
      </c>
    </row>
    <row r="85" spans="1:7" ht="12">
      <c r="A85" s="20"/>
      <c r="B85" s="112" t="s">
        <v>129</v>
      </c>
      <c r="C85" s="83"/>
      <c r="D85" s="83"/>
      <c r="E85" s="83"/>
      <c r="F85" s="127"/>
      <c r="G85" s="86">
        <f>SUM(G77:G84)</f>
        <v>93812.504</v>
      </c>
    </row>
    <row r="86" spans="1:7" ht="12">
      <c r="A86" s="20"/>
      <c r="B86" s="115" t="s">
        <v>95</v>
      </c>
      <c r="C86" s="83"/>
      <c r="D86" s="83"/>
      <c r="E86" s="83"/>
      <c r="F86" s="127"/>
      <c r="G86" s="128">
        <f>G85*1.18</f>
        <v>110698.75472</v>
      </c>
    </row>
    <row r="87" spans="1:9" ht="14.25" customHeight="1">
      <c r="A87" s="20"/>
      <c r="B87" s="72" t="s">
        <v>96</v>
      </c>
      <c r="C87" s="63" t="s">
        <v>11</v>
      </c>
      <c r="D87" s="83"/>
      <c r="E87" s="83"/>
      <c r="F87" s="127"/>
      <c r="G87" s="128">
        <f>G86/C5/12</f>
        <v>1.2728383893296538</v>
      </c>
      <c r="I87" s="46"/>
    </row>
    <row r="88" spans="1:7" ht="12">
      <c r="A88" s="13" t="s">
        <v>131</v>
      </c>
      <c r="B88" s="120" t="s">
        <v>49</v>
      </c>
      <c r="C88" s="123"/>
      <c r="D88" s="96" t="s">
        <v>119</v>
      </c>
      <c r="E88" s="126"/>
      <c r="F88" s="125"/>
      <c r="G88" s="83"/>
    </row>
    <row r="89" spans="1:7" ht="24">
      <c r="A89" s="20">
        <v>1</v>
      </c>
      <c r="B89" s="122" t="s">
        <v>50</v>
      </c>
      <c r="C89" s="123" t="s">
        <v>40</v>
      </c>
      <c r="D89" s="124">
        <v>10.2</v>
      </c>
      <c r="E89" s="124"/>
      <c r="F89" s="125">
        <v>923.43</v>
      </c>
      <c r="G89" s="86">
        <f aca="true" t="shared" si="4" ref="G89:G94">D89*F89</f>
        <v>9418.985999999999</v>
      </c>
    </row>
    <row r="90" spans="1:8" ht="24">
      <c r="A90" s="20">
        <v>2</v>
      </c>
      <c r="B90" s="122" t="s">
        <v>51</v>
      </c>
      <c r="C90" s="123" t="s">
        <v>52</v>
      </c>
      <c r="D90" s="126">
        <v>7</v>
      </c>
      <c r="E90" s="124"/>
      <c r="F90" s="125">
        <v>1804.73</v>
      </c>
      <c r="G90" s="86">
        <f t="shared" si="4"/>
        <v>12633.11</v>
      </c>
      <c r="H90" s="38"/>
    </row>
    <row r="91" spans="1:7" ht="12">
      <c r="A91" s="20">
        <v>3</v>
      </c>
      <c r="B91" s="122" t="s">
        <v>53</v>
      </c>
      <c r="C91" s="123" t="s">
        <v>52</v>
      </c>
      <c r="D91" s="126">
        <v>14</v>
      </c>
      <c r="E91" s="124"/>
      <c r="F91" s="125">
        <v>272.41</v>
      </c>
      <c r="G91" s="86">
        <f t="shared" si="4"/>
        <v>3813.7400000000002</v>
      </c>
    </row>
    <row r="92" spans="1:7" ht="24">
      <c r="A92" s="20">
        <v>4</v>
      </c>
      <c r="B92" s="122" t="s">
        <v>54</v>
      </c>
      <c r="C92" s="123" t="s">
        <v>55</v>
      </c>
      <c r="D92" s="126">
        <v>30</v>
      </c>
      <c r="E92" s="124"/>
      <c r="F92" s="125">
        <v>129.28</v>
      </c>
      <c r="G92" s="86">
        <f t="shared" si="4"/>
        <v>3878.4</v>
      </c>
    </row>
    <row r="93" spans="1:7" ht="12">
      <c r="A93" s="20">
        <v>5</v>
      </c>
      <c r="B93" s="122" t="s">
        <v>57</v>
      </c>
      <c r="C93" s="123" t="s">
        <v>44</v>
      </c>
      <c r="D93" s="126">
        <v>7</v>
      </c>
      <c r="E93" s="124"/>
      <c r="F93" s="125">
        <v>78.49</v>
      </c>
      <c r="G93" s="86">
        <f t="shared" si="4"/>
        <v>549.43</v>
      </c>
    </row>
    <row r="94" spans="1:7" ht="13.5" customHeight="1">
      <c r="A94" s="20">
        <v>6</v>
      </c>
      <c r="B94" s="122" t="s">
        <v>58</v>
      </c>
      <c r="C94" s="123" t="s">
        <v>48</v>
      </c>
      <c r="D94" s="126">
        <v>51.9</v>
      </c>
      <c r="E94" s="124"/>
      <c r="F94" s="125">
        <v>91.31</v>
      </c>
      <c r="G94" s="86">
        <f t="shared" si="4"/>
        <v>4738.989</v>
      </c>
    </row>
    <row r="95" spans="1:8" ht="12" customHeight="1">
      <c r="A95" s="20"/>
      <c r="B95" s="112" t="s">
        <v>129</v>
      </c>
      <c r="C95" s="83"/>
      <c r="D95" s="83"/>
      <c r="E95" s="83"/>
      <c r="F95" s="127"/>
      <c r="G95" s="86">
        <f>SUM(G89:G94)</f>
        <v>35032.655</v>
      </c>
      <c r="H95" s="38"/>
    </row>
    <row r="96" spans="1:7" ht="12" customHeight="1">
      <c r="A96" s="20"/>
      <c r="B96" s="115" t="s">
        <v>95</v>
      </c>
      <c r="C96" s="83"/>
      <c r="D96" s="83"/>
      <c r="E96" s="83"/>
      <c r="F96" s="127"/>
      <c r="G96" s="128">
        <f>G95*1.18</f>
        <v>41338.5329</v>
      </c>
    </row>
    <row r="97" spans="1:9" ht="12">
      <c r="A97" s="20"/>
      <c r="B97" s="72" t="s">
        <v>96</v>
      </c>
      <c r="C97" s="63" t="s">
        <v>11</v>
      </c>
      <c r="D97" s="83"/>
      <c r="E97" s="83"/>
      <c r="F97" s="127"/>
      <c r="G97" s="128">
        <f>G96/C5/12</f>
        <v>0.4753194538346556</v>
      </c>
      <c r="I97" s="46"/>
    </row>
    <row r="98" spans="1:7" ht="24">
      <c r="A98" s="13" t="s">
        <v>132</v>
      </c>
      <c r="B98" s="129" t="s">
        <v>133</v>
      </c>
      <c r="C98" s="95"/>
      <c r="D98" s="96"/>
      <c r="E98" s="83"/>
      <c r="F98" s="127"/>
      <c r="G98" s="128"/>
    </row>
    <row r="99" spans="1:7" ht="24">
      <c r="A99" s="12">
        <v>1</v>
      </c>
      <c r="B99" s="107" t="s">
        <v>134</v>
      </c>
      <c r="C99" s="63" t="s">
        <v>135</v>
      </c>
      <c r="D99" s="83">
        <v>1</v>
      </c>
      <c r="E99" s="83">
        <v>12</v>
      </c>
      <c r="F99" s="127">
        <v>340.53</v>
      </c>
      <c r="G99" s="86">
        <f>D99*F99*E99</f>
        <v>4086.3599999999997</v>
      </c>
    </row>
    <row r="100" spans="1:8" ht="12">
      <c r="A100" s="12">
        <v>2</v>
      </c>
      <c r="B100" s="100" t="s">
        <v>136</v>
      </c>
      <c r="C100" s="63" t="s">
        <v>135</v>
      </c>
      <c r="D100" s="83">
        <v>4</v>
      </c>
      <c r="E100" s="83">
        <v>1</v>
      </c>
      <c r="F100" s="127">
        <v>227.02</v>
      </c>
      <c r="G100" s="86">
        <f>D100*F100*E100</f>
        <v>908.08</v>
      </c>
      <c r="H100" s="38"/>
    </row>
    <row r="101" spans="1:7" ht="12">
      <c r="A101" s="12">
        <v>3</v>
      </c>
      <c r="B101" s="100" t="s">
        <v>202</v>
      </c>
      <c r="C101" s="63" t="s">
        <v>135</v>
      </c>
      <c r="D101" s="83">
        <v>1</v>
      </c>
      <c r="E101" s="83">
        <v>0</v>
      </c>
      <c r="F101" s="127">
        <v>2217.2</v>
      </c>
      <c r="G101" s="86">
        <f>D101*F101*E101</f>
        <v>0</v>
      </c>
    </row>
    <row r="102" spans="1:7" ht="12" customHeight="1">
      <c r="A102" s="12"/>
      <c r="B102" s="112" t="s">
        <v>129</v>
      </c>
      <c r="C102" s="63"/>
      <c r="D102" s="83"/>
      <c r="E102" s="83"/>
      <c r="F102" s="127"/>
      <c r="G102" s="86">
        <f>G99+G100+G101</f>
        <v>4994.44</v>
      </c>
    </row>
    <row r="103" spans="1:7" ht="13.5" customHeight="1">
      <c r="A103" s="12"/>
      <c r="B103" s="115" t="s">
        <v>95</v>
      </c>
      <c r="C103" s="63"/>
      <c r="D103" s="83"/>
      <c r="E103" s="83"/>
      <c r="F103" s="127"/>
      <c r="G103" s="128">
        <f>G102*1.18</f>
        <v>5893.439199999999</v>
      </c>
    </row>
    <row r="104" spans="1:9" ht="12">
      <c r="A104" s="20"/>
      <c r="B104" s="72" t="s">
        <v>96</v>
      </c>
      <c r="C104" s="63" t="s">
        <v>137</v>
      </c>
      <c r="D104" s="83"/>
      <c r="E104" s="83"/>
      <c r="F104" s="127"/>
      <c r="G104" s="128">
        <f>G103/C5/12</f>
        <v>0.06776404737265722</v>
      </c>
      <c r="I104" s="46"/>
    </row>
    <row r="105" spans="1:7" ht="14.25" customHeight="1">
      <c r="A105" s="13" t="s">
        <v>138</v>
      </c>
      <c r="B105" s="97" t="s">
        <v>59</v>
      </c>
      <c r="C105" s="97"/>
      <c r="D105" s="96" t="s">
        <v>119</v>
      </c>
      <c r="E105" s="97"/>
      <c r="F105" s="130"/>
      <c r="G105" s="97"/>
    </row>
    <row r="106" spans="1:7" ht="24">
      <c r="A106" s="9">
        <v>1</v>
      </c>
      <c r="B106" s="110" t="s">
        <v>139</v>
      </c>
      <c r="C106" s="131" t="s">
        <v>56</v>
      </c>
      <c r="D106" s="106">
        <v>6</v>
      </c>
      <c r="E106" s="132"/>
      <c r="F106" s="133">
        <v>109.1</v>
      </c>
      <c r="G106" s="106">
        <f>D106*F106</f>
        <v>654.5999999999999</v>
      </c>
    </row>
    <row r="107" spans="1:8" ht="12">
      <c r="A107" s="9">
        <v>2</v>
      </c>
      <c r="B107" s="110" t="s">
        <v>60</v>
      </c>
      <c r="C107" s="131" t="s">
        <v>61</v>
      </c>
      <c r="D107" s="106">
        <v>10</v>
      </c>
      <c r="E107" s="132"/>
      <c r="F107" s="133">
        <v>39.25</v>
      </c>
      <c r="G107" s="106">
        <f aca="true" t="shared" si="5" ref="G107:G128">D107*F107</f>
        <v>392.5</v>
      </c>
      <c r="H107" s="38"/>
    </row>
    <row r="108" spans="1:7" ht="12">
      <c r="A108" s="9">
        <v>3</v>
      </c>
      <c r="B108" s="110" t="s">
        <v>62</v>
      </c>
      <c r="C108" s="131" t="s">
        <v>63</v>
      </c>
      <c r="D108" s="106">
        <v>10</v>
      </c>
      <c r="E108" s="132"/>
      <c r="F108" s="134">
        <v>461.71</v>
      </c>
      <c r="G108" s="106">
        <f t="shared" si="5"/>
        <v>4617.099999999999</v>
      </c>
    </row>
    <row r="109" spans="1:7" ht="12">
      <c r="A109" s="9">
        <v>4</v>
      </c>
      <c r="B109" s="110" t="s">
        <v>140</v>
      </c>
      <c r="C109" s="131" t="s">
        <v>64</v>
      </c>
      <c r="D109" s="106">
        <v>8</v>
      </c>
      <c r="E109" s="132"/>
      <c r="F109" s="133">
        <v>235.13</v>
      </c>
      <c r="G109" s="106">
        <f t="shared" si="5"/>
        <v>1881.04</v>
      </c>
    </row>
    <row r="110" spans="1:7" ht="24">
      <c r="A110" s="9">
        <v>5</v>
      </c>
      <c r="B110" s="110" t="s">
        <v>141</v>
      </c>
      <c r="C110" s="131" t="s">
        <v>44</v>
      </c>
      <c r="D110" s="106">
        <v>5</v>
      </c>
      <c r="E110" s="132"/>
      <c r="F110" s="133">
        <v>266.89</v>
      </c>
      <c r="G110" s="106">
        <f t="shared" si="5"/>
        <v>1334.4499999999998</v>
      </c>
    </row>
    <row r="111" spans="1:7" ht="12">
      <c r="A111" s="9">
        <v>6</v>
      </c>
      <c r="B111" s="110" t="s">
        <v>65</v>
      </c>
      <c r="C111" s="131" t="s">
        <v>44</v>
      </c>
      <c r="D111" s="106">
        <v>2</v>
      </c>
      <c r="E111" s="132"/>
      <c r="F111" s="133">
        <v>115.43</v>
      </c>
      <c r="G111" s="106">
        <f t="shared" si="5"/>
        <v>230.86</v>
      </c>
    </row>
    <row r="112" spans="1:7" ht="24">
      <c r="A112" s="9">
        <v>7</v>
      </c>
      <c r="B112" s="110" t="s">
        <v>142</v>
      </c>
      <c r="C112" s="131" t="s">
        <v>66</v>
      </c>
      <c r="D112" s="106">
        <v>100</v>
      </c>
      <c r="E112" s="132"/>
      <c r="F112" s="133">
        <v>2.77</v>
      </c>
      <c r="G112" s="106">
        <f t="shared" si="5"/>
        <v>277</v>
      </c>
    </row>
    <row r="113" spans="1:7" ht="15" customHeight="1">
      <c r="A113" s="9">
        <v>8</v>
      </c>
      <c r="B113" s="110" t="s">
        <v>143</v>
      </c>
      <c r="C113" s="131" t="s">
        <v>44</v>
      </c>
      <c r="D113" s="106">
        <v>1</v>
      </c>
      <c r="E113" s="132"/>
      <c r="F113" s="133">
        <v>77.77</v>
      </c>
      <c r="G113" s="106">
        <f t="shared" si="5"/>
        <v>77.77</v>
      </c>
    </row>
    <row r="114" spans="1:7" ht="12">
      <c r="A114" s="9">
        <v>9</v>
      </c>
      <c r="B114" s="110" t="s">
        <v>144</v>
      </c>
      <c r="C114" s="131" t="s">
        <v>41</v>
      </c>
      <c r="D114" s="106">
        <v>3</v>
      </c>
      <c r="E114" s="132"/>
      <c r="F114" s="133">
        <v>276.16</v>
      </c>
      <c r="G114" s="106">
        <f t="shared" si="5"/>
        <v>828.48</v>
      </c>
    </row>
    <row r="115" spans="1:7" ht="13.5" customHeight="1">
      <c r="A115" s="23">
        <v>10</v>
      </c>
      <c r="B115" s="110" t="s">
        <v>67</v>
      </c>
      <c r="C115" s="131" t="s">
        <v>66</v>
      </c>
      <c r="D115" s="106">
        <v>56</v>
      </c>
      <c r="E115" s="132"/>
      <c r="F115" s="133">
        <v>18.47</v>
      </c>
      <c r="G115" s="106">
        <f t="shared" si="5"/>
        <v>1034.32</v>
      </c>
    </row>
    <row r="116" spans="1:7" ht="12">
      <c r="A116" s="23">
        <v>11</v>
      </c>
      <c r="B116" s="110" t="s">
        <v>145</v>
      </c>
      <c r="C116" s="131" t="s">
        <v>44</v>
      </c>
      <c r="D116" s="106">
        <v>0</v>
      </c>
      <c r="E116" s="132"/>
      <c r="F116" s="133">
        <v>226.1</v>
      </c>
      <c r="G116" s="106">
        <f t="shared" si="5"/>
        <v>0</v>
      </c>
    </row>
    <row r="117" spans="1:7" ht="13.5" customHeight="1">
      <c r="A117" s="23">
        <v>12</v>
      </c>
      <c r="B117" s="110" t="s">
        <v>146</v>
      </c>
      <c r="C117" s="131" t="s">
        <v>44</v>
      </c>
      <c r="D117" s="106">
        <v>0</v>
      </c>
      <c r="E117" s="132"/>
      <c r="F117" s="133">
        <v>118.05</v>
      </c>
      <c r="G117" s="106">
        <f t="shared" si="5"/>
        <v>0</v>
      </c>
    </row>
    <row r="118" spans="1:7" ht="12">
      <c r="A118" s="23">
        <v>13</v>
      </c>
      <c r="B118" s="110" t="s">
        <v>147</v>
      </c>
      <c r="C118" s="131" t="s">
        <v>44</v>
      </c>
      <c r="D118" s="106">
        <v>4</v>
      </c>
      <c r="E118" s="132"/>
      <c r="F118" s="133">
        <v>109.26</v>
      </c>
      <c r="G118" s="106">
        <f t="shared" si="5"/>
        <v>437.04</v>
      </c>
    </row>
    <row r="119" spans="1:7" ht="12" customHeight="1">
      <c r="A119" s="23">
        <v>14</v>
      </c>
      <c r="B119" s="110" t="s">
        <v>148</v>
      </c>
      <c r="C119" s="131" t="s">
        <v>44</v>
      </c>
      <c r="D119" s="106">
        <v>2</v>
      </c>
      <c r="E119" s="132"/>
      <c r="F119" s="133">
        <v>510.81</v>
      </c>
      <c r="G119" s="106">
        <f t="shared" si="5"/>
        <v>1021.62</v>
      </c>
    </row>
    <row r="120" spans="1:7" ht="12">
      <c r="A120" s="23">
        <v>15</v>
      </c>
      <c r="B120" s="110" t="s">
        <v>149</v>
      </c>
      <c r="C120" s="131" t="s">
        <v>66</v>
      </c>
      <c r="D120" s="106">
        <v>0</v>
      </c>
      <c r="E120" s="132"/>
      <c r="F120" s="133">
        <v>223</v>
      </c>
      <c r="G120" s="106">
        <f t="shared" si="5"/>
        <v>0</v>
      </c>
    </row>
    <row r="121" spans="1:7" ht="11.25" customHeight="1">
      <c r="A121" s="23">
        <v>16</v>
      </c>
      <c r="B121" s="110" t="s">
        <v>150</v>
      </c>
      <c r="C121" s="131" t="s">
        <v>68</v>
      </c>
      <c r="D121" s="106">
        <v>2.4</v>
      </c>
      <c r="E121" s="132"/>
      <c r="F121" s="133">
        <v>169.49</v>
      </c>
      <c r="G121" s="106">
        <f t="shared" si="5"/>
        <v>406.776</v>
      </c>
    </row>
    <row r="122" spans="1:7" ht="12">
      <c r="A122" s="23">
        <v>17</v>
      </c>
      <c r="B122" s="110" t="s">
        <v>69</v>
      </c>
      <c r="C122" s="131" t="s">
        <v>70</v>
      </c>
      <c r="D122" s="106">
        <v>2</v>
      </c>
      <c r="E122" s="132"/>
      <c r="F122" s="133">
        <v>74.99</v>
      </c>
      <c r="G122" s="106">
        <f t="shared" si="5"/>
        <v>149.98</v>
      </c>
    </row>
    <row r="123" spans="1:7" ht="12">
      <c r="A123" s="23">
        <v>18</v>
      </c>
      <c r="B123" s="110" t="s">
        <v>71</v>
      </c>
      <c r="C123" s="131" t="s">
        <v>30</v>
      </c>
      <c r="D123" s="106">
        <v>3.7</v>
      </c>
      <c r="E123" s="132"/>
      <c r="F123" s="133">
        <v>923.43</v>
      </c>
      <c r="G123" s="106">
        <f t="shared" si="5"/>
        <v>3416.691</v>
      </c>
    </row>
    <row r="124" spans="1:7" ht="24">
      <c r="A124" s="23">
        <v>19</v>
      </c>
      <c r="B124" s="110" t="s">
        <v>151</v>
      </c>
      <c r="C124" s="131" t="s">
        <v>44</v>
      </c>
      <c r="D124" s="106">
        <v>19</v>
      </c>
      <c r="E124" s="132"/>
      <c r="F124" s="133">
        <v>46.17</v>
      </c>
      <c r="G124" s="106">
        <f t="shared" si="5"/>
        <v>877.23</v>
      </c>
    </row>
    <row r="125" spans="1:7" ht="12">
      <c r="A125" s="23">
        <v>20</v>
      </c>
      <c r="B125" s="110" t="s">
        <v>72</v>
      </c>
      <c r="C125" s="131" t="s">
        <v>44</v>
      </c>
      <c r="D125" s="114">
        <v>2</v>
      </c>
      <c r="E125" s="132"/>
      <c r="F125" s="135">
        <v>315.37</v>
      </c>
      <c r="G125" s="106">
        <f t="shared" si="5"/>
        <v>630.74</v>
      </c>
    </row>
    <row r="126" spans="1:7" ht="12">
      <c r="A126" s="9">
        <v>21</v>
      </c>
      <c r="B126" s="100" t="s">
        <v>73</v>
      </c>
      <c r="C126" s="131" t="s">
        <v>152</v>
      </c>
      <c r="D126" s="114">
        <v>0</v>
      </c>
      <c r="E126" s="132"/>
      <c r="F126" s="92">
        <v>230.86</v>
      </c>
      <c r="G126" s="106">
        <f t="shared" si="5"/>
        <v>0</v>
      </c>
    </row>
    <row r="127" spans="1:7" ht="12">
      <c r="A127" s="9">
        <v>22</v>
      </c>
      <c r="B127" s="100" t="s">
        <v>74</v>
      </c>
      <c r="C127" s="131" t="s">
        <v>44</v>
      </c>
      <c r="D127" s="136">
        <v>5</v>
      </c>
      <c r="E127" s="132"/>
      <c r="F127" s="135">
        <v>76.18</v>
      </c>
      <c r="G127" s="106">
        <f t="shared" si="5"/>
        <v>380.90000000000003</v>
      </c>
    </row>
    <row r="128" spans="1:7" ht="24">
      <c r="A128" s="9">
        <v>23</v>
      </c>
      <c r="B128" s="107" t="s">
        <v>205</v>
      </c>
      <c r="C128" s="131" t="s">
        <v>44</v>
      </c>
      <c r="D128" s="136">
        <v>10</v>
      </c>
      <c r="E128" s="132"/>
      <c r="F128" s="135">
        <v>120.45</v>
      </c>
      <c r="G128" s="106">
        <f t="shared" si="5"/>
        <v>1204.5</v>
      </c>
    </row>
    <row r="129" spans="1:7" ht="12">
      <c r="A129" s="9"/>
      <c r="B129" s="112" t="s">
        <v>129</v>
      </c>
      <c r="C129" s="116"/>
      <c r="D129" s="114"/>
      <c r="E129" s="114"/>
      <c r="F129" s="92"/>
      <c r="G129" s="114">
        <f>SUM(G106:G128)</f>
        <v>19853.597</v>
      </c>
    </row>
    <row r="130" spans="1:7" ht="12">
      <c r="A130" s="9"/>
      <c r="B130" s="115" t="s">
        <v>95</v>
      </c>
      <c r="C130" s="116"/>
      <c r="D130" s="114"/>
      <c r="E130" s="114"/>
      <c r="F130" s="92"/>
      <c r="G130" s="117">
        <f>G129*1.18</f>
        <v>23427.24446</v>
      </c>
    </row>
    <row r="131" spans="1:9" ht="12">
      <c r="A131" s="9"/>
      <c r="B131" s="72" t="s">
        <v>96</v>
      </c>
      <c r="C131" s="63" t="s">
        <v>195</v>
      </c>
      <c r="D131" s="114"/>
      <c r="E131" s="114"/>
      <c r="F131" s="92"/>
      <c r="G131" s="117">
        <f>G130/C5/12</f>
        <v>0.26937155869840174</v>
      </c>
      <c r="I131" s="46"/>
    </row>
    <row r="132" spans="1:9" ht="12">
      <c r="A132" s="13" t="s">
        <v>153</v>
      </c>
      <c r="B132" s="66" t="s">
        <v>75</v>
      </c>
      <c r="C132" s="63" t="s">
        <v>196</v>
      </c>
      <c r="D132" s="67">
        <f>C5</f>
        <v>7247.5</v>
      </c>
      <c r="E132" s="67"/>
      <c r="F132" s="74">
        <v>2.8</v>
      </c>
      <c r="G132" s="137">
        <f>D132*F132*12</f>
        <v>243516</v>
      </c>
      <c r="I132" s="46"/>
    </row>
    <row r="133" spans="1:7" ht="12">
      <c r="A133" s="13"/>
      <c r="B133" s="66"/>
      <c r="C133" s="63"/>
      <c r="D133" s="67"/>
      <c r="E133" s="67"/>
      <c r="F133" s="74"/>
      <c r="G133" s="138"/>
    </row>
    <row r="134" spans="1:9" ht="12">
      <c r="A134" s="13" t="s">
        <v>21</v>
      </c>
      <c r="B134" s="94" t="s">
        <v>78</v>
      </c>
      <c r="C134" s="63" t="s">
        <v>196</v>
      </c>
      <c r="D134" s="67">
        <f>C5</f>
        <v>7247.5</v>
      </c>
      <c r="E134" s="67"/>
      <c r="F134" s="139">
        <v>3.2</v>
      </c>
      <c r="G134" s="137">
        <f>D134*F134*12</f>
        <v>278304</v>
      </c>
      <c r="I134" s="46"/>
    </row>
    <row r="135" spans="1:7" ht="12">
      <c r="A135" s="13"/>
      <c r="B135" s="94"/>
      <c r="C135" s="63"/>
      <c r="D135" s="67"/>
      <c r="E135" s="67"/>
      <c r="F135" s="74"/>
      <c r="G135" s="138"/>
    </row>
    <row r="136" spans="1:7" ht="24">
      <c r="A136" s="13" t="s">
        <v>23</v>
      </c>
      <c r="B136" s="140" t="s">
        <v>20</v>
      </c>
      <c r="C136" s="63" t="s">
        <v>195</v>
      </c>
      <c r="D136" s="67">
        <f>C5</f>
        <v>7247.5</v>
      </c>
      <c r="E136" s="67"/>
      <c r="F136" s="68">
        <v>1.78</v>
      </c>
      <c r="G136" s="69">
        <f>F136*D136*12</f>
        <v>154806.6</v>
      </c>
    </row>
    <row r="137" spans="1:7" ht="12">
      <c r="A137" s="13"/>
      <c r="B137" s="140"/>
      <c r="C137" s="63"/>
      <c r="D137" s="67"/>
      <c r="E137" s="67"/>
      <c r="F137" s="68"/>
      <c r="G137" s="69"/>
    </row>
    <row r="138" spans="1:7" ht="12">
      <c r="A138" s="13" t="s">
        <v>77</v>
      </c>
      <c r="B138" s="140" t="s">
        <v>22</v>
      </c>
      <c r="C138" s="63" t="s">
        <v>195</v>
      </c>
      <c r="D138" s="67">
        <f>C5</f>
        <v>7247.5</v>
      </c>
      <c r="E138" s="67"/>
      <c r="F138" s="68">
        <v>1.18</v>
      </c>
      <c r="G138" s="69">
        <f>F138*D138*12</f>
        <v>102624.59999999999</v>
      </c>
    </row>
    <row r="139" spans="1:7" ht="12" customHeight="1">
      <c r="A139" s="20"/>
      <c r="B139" s="141" t="s">
        <v>79</v>
      </c>
      <c r="C139" s="63" t="s">
        <v>80</v>
      </c>
      <c r="D139" s="67"/>
      <c r="E139" s="67"/>
      <c r="F139" s="65"/>
      <c r="G139" s="142">
        <f>G23+G27+G28+G56+G58+G74+G86+G96+G103+G132+G134+G136+G138+G130</f>
        <v>1464305.0377872002</v>
      </c>
    </row>
    <row r="140" spans="1:7" ht="12">
      <c r="A140" s="14"/>
      <c r="B140" s="97" t="s">
        <v>165</v>
      </c>
      <c r="C140" s="63" t="s">
        <v>196</v>
      </c>
      <c r="D140" s="63"/>
      <c r="E140" s="63"/>
      <c r="F140" s="65"/>
      <c r="G140" s="143">
        <f>F134+F132+G131+G97+G87+G75+G59+F28+F27+G24+G57+F136+F138+G104</f>
        <v>16.836898215329423</v>
      </c>
    </row>
    <row r="141" spans="1:7" ht="12">
      <c r="A141" s="20"/>
      <c r="B141" s="100" t="s">
        <v>166</v>
      </c>
      <c r="C141" s="63"/>
      <c r="D141" s="63"/>
      <c r="E141" s="63"/>
      <c r="F141" s="65"/>
      <c r="G141" s="144"/>
    </row>
    <row r="142" spans="1:7" ht="12">
      <c r="A142" s="20"/>
      <c r="B142" s="141" t="s">
        <v>223</v>
      </c>
      <c r="C142" s="63" t="s">
        <v>196</v>
      </c>
      <c r="D142" s="63"/>
      <c r="E142" s="63"/>
      <c r="F142" s="65"/>
      <c r="G142" s="145">
        <v>16.36</v>
      </c>
    </row>
    <row r="143" spans="1:7" ht="12">
      <c r="A143" s="20"/>
      <c r="B143" s="141" t="s">
        <v>224</v>
      </c>
      <c r="C143" s="63" t="s">
        <v>196</v>
      </c>
      <c r="D143" s="63"/>
      <c r="E143" s="63"/>
      <c r="F143" s="65"/>
      <c r="G143" s="145">
        <f>G140*2-G142</f>
        <v>17.313796430658847</v>
      </c>
    </row>
    <row r="144" spans="5:7" ht="12">
      <c r="E144" s="3"/>
      <c r="F144" s="2"/>
      <c r="G144" s="2"/>
    </row>
    <row r="145" spans="2:7" ht="12">
      <c r="B145" s="4" t="s">
        <v>225</v>
      </c>
      <c r="E145" s="3"/>
      <c r="F145" s="2"/>
      <c r="G145" s="31">
        <v>16.36</v>
      </c>
    </row>
    <row r="146" spans="2:7" ht="12">
      <c r="B146" s="4" t="s">
        <v>226</v>
      </c>
      <c r="G146" s="47">
        <f>G143/G142</f>
        <v>1.0583005153214455</v>
      </c>
    </row>
    <row r="149" ht="12">
      <c r="B149" s="4" t="s">
        <v>206</v>
      </c>
    </row>
    <row r="151" ht="12">
      <c r="A151" s="42" t="s">
        <v>213</v>
      </c>
    </row>
    <row r="152" ht="12">
      <c r="A152" s="42"/>
    </row>
  </sheetData>
  <sheetProtection password="CF7A" sheet="1" objects="1" scenarios="1" selectLockedCells="1" selectUnlockedCells="1"/>
  <mergeCells count="4">
    <mergeCell ref="B9:F9"/>
    <mergeCell ref="F1:G1"/>
    <mergeCell ref="A3:G3"/>
    <mergeCell ref="A2: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I15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140625" style="0" customWidth="1"/>
    <col min="2" max="2" width="38.8515625" style="0" customWidth="1"/>
    <col min="3" max="3" width="6.8515625" style="0" customWidth="1"/>
    <col min="5" max="5" width="8.00390625" style="0" customWidth="1"/>
    <col min="6" max="6" width="8.28125" style="0" customWidth="1"/>
    <col min="7" max="7" width="11.140625" style="0" customWidth="1"/>
  </cols>
  <sheetData>
    <row r="1" spans="1:7" ht="12.75">
      <c r="A1" s="1"/>
      <c r="B1" s="1"/>
      <c r="C1" s="2"/>
      <c r="D1" s="3"/>
      <c r="E1" s="3"/>
      <c r="F1" s="2"/>
      <c r="G1" s="27" t="s">
        <v>0</v>
      </c>
    </row>
    <row r="2" spans="1:7" ht="12.75">
      <c r="A2" s="209" t="s">
        <v>82</v>
      </c>
      <c r="B2" s="210"/>
      <c r="C2" s="210"/>
      <c r="D2" s="210"/>
      <c r="E2" s="210"/>
      <c r="F2" s="210"/>
      <c r="G2" s="210"/>
    </row>
    <row r="3" spans="1:7" ht="12.75">
      <c r="A3" s="209" t="s">
        <v>227</v>
      </c>
      <c r="B3" s="210"/>
      <c r="C3" s="210"/>
      <c r="D3" s="210"/>
      <c r="E3" s="210"/>
      <c r="F3" s="210"/>
      <c r="G3" s="210"/>
    </row>
    <row r="4" spans="1:7" ht="12.75">
      <c r="A4" s="1"/>
      <c r="B4" s="6" t="s">
        <v>181</v>
      </c>
      <c r="C4" s="2"/>
      <c r="D4" s="3"/>
      <c r="E4" s="3"/>
      <c r="F4" s="2"/>
      <c r="G4" s="5"/>
    </row>
    <row r="5" spans="1:7" ht="12.75">
      <c r="A5" s="150"/>
      <c r="B5" s="52" t="s">
        <v>1</v>
      </c>
      <c r="C5" s="53">
        <v>9952.2</v>
      </c>
      <c r="D5" s="54"/>
      <c r="E5" s="54"/>
      <c r="F5" s="54"/>
      <c r="G5" s="55"/>
    </row>
    <row r="6" spans="1:7" ht="9" customHeight="1">
      <c r="A6" s="150"/>
      <c r="B6" s="55"/>
      <c r="C6" s="56"/>
      <c r="D6" s="56"/>
      <c r="E6" s="56"/>
      <c r="F6" s="56"/>
      <c r="G6" s="55"/>
    </row>
    <row r="7" spans="1:7" ht="24">
      <c r="A7" s="151" t="s">
        <v>2</v>
      </c>
      <c r="B7" s="57" t="s">
        <v>3</v>
      </c>
      <c r="C7" s="58" t="s">
        <v>4</v>
      </c>
      <c r="D7" s="59" t="s">
        <v>5</v>
      </c>
      <c r="E7" s="60" t="s">
        <v>180</v>
      </c>
      <c r="F7" s="59" t="s">
        <v>6</v>
      </c>
      <c r="G7" s="60" t="s">
        <v>81</v>
      </c>
    </row>
    <row r="8" spans="1:7" ht="12.75">
      <c r="A8" s="62">
        <v>1</v>
      </c>
      <c r="B8" s="62">
        <v>2</v>
      </c>
      <c r="C8" s="63">
        <v>3</v>
      </c>
      <c r="D8" s="64">
        <v>4</v>
      </c>
      <c r="E8" s="64">
        <v>5</v>
      </c>
      <c r="F8" s="63">
        <v>6</v>
      </c>
      <c r="G8" s="62">
        <v>7</v>
      </c>
    </row>
    <row r="9" spans="1:7" ht="24.75" customHeight="1">
      <c r="A9" s="152" t="s">
        <v>7</v>
      </c>
      <c r="B9" s="205" t="s">
        <v>8</v>
      </c>
      <c r="C9" s="206"/>
      <c r="D9" s="206"/>
      <c r="E9" s="206"/>
      <c r="F9" s="206"/>
      <c r="G9" s="62"/>
    </row>
    <row r="10" spans="1:7" ht="12.75">
      <c r="A10" s="153" t="s">
        <v>9</v>
      </c>
      <c r="B10" s="66" t="s">
        <v>10</v>
      </c>
      <c r="C10" s="63" t="s">
        <v>11</v>
      </c>
      <c r="D10" s="67"/>
      <c r="E10" s="67"/>
      <c r="F10" s="95"/>
      <c r="G10" s="69"/>
    </row>
    <row r="11" spans="1:7" ht="24">
      <c r="A11" s="154">
        <v>1</v>
      </c>
      <c r="B11" s="70" t="s">
        <v>83</v>
      </c>
      <c r="C11" s="63" t="s">
        <v>84</v>
      </c>
      <c r="D11" s="67">
        <v>1233.9</v>
      </c>
      <c r="E11" s="67">
        <v>240</v>
      </c>
      <c r="F11" s="71">
        <v>0.43</v>
      </c>
      <c r="G11" s="67">
        <f>D11*E11*F11</f>
        <v>127338.48</v>
      </c>
    </row>
    <row r="12" spans="1:7" ht="12.75">
      <c r="A12" s="154">
        <v>2</v>
      </c>
      <c r="B12" s="70" t="s">
        <v>85</v>
      </c>
      <c r="C12" s="63" t="s">
        <v>84</v>
      </c>
      <c r="D12" s="67">
        <v>1233.9</v>
      </c>
      <c r="E12" s="67">
        <v>24</v>
      </c>
      <c r="F12" s="65">
        <v>1.53</v>
      </c>
      <c r="G12" s="67">
        <f aca="true" t="shared" si="0" ref="G12:G21">D12*E12*F12</f>
        <v>45308.808000000005</v>
      </c>
    </row>
    <row r="13" spans="1:7" ht="12.75">
      <c r="A13" s="154">
        <v>3</v>
      </c>
      <c r="B13" s="70" t="s">
        <v>86</v>
      </c>
      <c r="C13" s="63" t="s">
        <v>84</v>
      </c>
      <c r="D13" s="67">
        <v>96</v>
      </c>
      <c r="E13" s="67">
        <v>2</v>
      </c>
      <c r="F13" s="65">
        <v>19.24</v>
      </c>
      <c r="G13" s="67">
        <f t="shared" si="0"/>
        <v>3694.08</v>
      </c>
    </row>
    <row r="14" spans="1:7" ht="12.75">
      <c r="A14" s="154">
        <v>4</v>
      </c>
      <c r="B14" s="70" t="s">
        <v>182</v>
      </c>
      <c r="C14" s="63" t="s">
        <v>84</v>
      </c>
      <c r="D14" s="67">
        <v>130.3</v>
      </c>
      <c r="E14" s="67">
        <v>24</v>
      </c>
      <c r="F14" s="65">
        <v>1.24</v>
      </c>
      <c r="G14" s="67">
        <f t="shared" si="0"/>
        <v>3877.7280000000005</v>
      </c>
    </row>
    <row r="15" spans="1:7" ht="12.75">
      <c r="A15" s="154">
        <v>5</v>
      </c>
      <c r="B15" s="70" t="s">
        <v>87</v>
      </c>
      <c r="C15" s="63" t="s">
        <v>84</v>
      </c>
      <c r="D15" s="67">
        <v>92.6</v>
      </c>
      <c r="E15" s="67">
        <v>168</v>
      </c>
      <c r="F15" s="65">
        <v>0.4</v>
      </c>
      <c r="G15" s="67">
        <f t="shared" si="0"/>
        <v>6222.72</v>
      </c>
    </row>
    <row r="16" spans="1:7" ht="12.75">
      <c r="A16" s="154">
        <v>6</v>
      </c>
      <c r="B16" s="70" t="s">
        <v>88</v>
      </c>
      <c r="C16" s="63" t="s">
        <v>84</v>
      </c>
      <c r="D16" s="67">
        <v>92.6</v>
      </c>
      <c r="E16" s="67">
        <v>14</v>
      </c>
      <c r="F16" s="65">
        <v>1.53</v>
      </c>
      <c r="G16" s="67">
        <f t="shared" si="0"/>
        <v>1983.4919999999997</v>
      </c>
    </row>
    <row r="17" spans="1:7" ht="12.75">
      <c r="A17" s="154">
        <v>7</v>
      </c>
      <c r="B17" s="70" t="s">
        <v>89</v>
      </c>
      <c r="C17" s="63" t="s">
        <v>84</v>
      </c>
      <c r="D17" s="67">
        <v>1686</v>
      </c>
      <c r="E17" s="67">
        <v>2</v>
      </c>
      <c r="F17" s="65">
        <v>2.11</v>
      </c>
      <c r="G17" s="67">
        <f t="shared" si="0"/>
        <v>7114.919999999999</v>
      </c>
    </row>
    <row r="18" spans="1:7" ht="12.75">
      <c r="A18" s="154">
        <v>8</v>
      </c>
      <c r="B18" s="70" t="s">
        <v>90</v>
      </c>
      <c r="C18" s="63" t="s">
        <v>84</v>
      </c>
      <c r="D18" s="67">
        <v>96</v>
      </c>
      <c r="E18" s="67">
        <v>2</v>
      </c>
      <c r="F18" s="65">
        <v>3.02</v>
      </c>
      <c r="G18" s="67">
        <f t="shared" si="0"/>
        <v>579.84</v>
      </c>
    </row>
    <row r="19" spans="1:7" ht="12.75">
      <c r="A19" s="154">
        <v>9</v>
      </c>
      <c r="B19" s="70" t="s">
        <v>91</v>
      </c>
      <c r="C19" s="63" t="s">
        <v>84</v>
      </c>
      <c r="D19" s="67">
        <v>204</v>
      </c>
      <c r="E19" s="67">
        <v>12</v>
      </c>
      <c r="F19" s="65">
        <v>2.46</v>
      </c>
      <c r="G19" s="67">
        <f t="shared" si="0"/>
        <v>6022.08</v>
      </c>
    </row>
    <row r="20" spans="1:7" ht="12.75">
      <c r="A20" s="154">
        <v>10</v>
      </c>
      <c r="B20" s="70" t="s">
        <v>92</v>
      </c>
      <c r="C20" s="63" t="s">
        <v>84</v>
      </c>
      <c r="D20" s="67">
        <v>5</v>
      </c>
      <c r="E20" s="67">
        <v>2</v>
      </c>
      <c r="F20" s="65">
        <v>3.69</v>
      </c>
      <c r="G20" s="67">
        <f t="shared" si="0"/>
        <v>36.9</v>
      </c>
    </row>
    <row r="21" spans="1:7" ht="12.75">
      <c r="A21" s="154">
        <v>11</v>
      </c>
      <c r="B21" s="70" t="s">
        <v>93</v>
      </c>
      <c r="C21" s="63" t="s">
        <v>84</v>
      </c>
      <c r="D21" s="67">
        <v>60</v>
      </c>
      <c r="E21" s="67">
        <v>12</v>
      </c>
      <c r="F21" s="65">
        <v>1.57</v>
      </c>
      <c r="G21" s="67">
        <f t="shared" si="0"/>
        <v>1130.4</v>
      </c>
    </row>
    <row r="22" spans="1:7" ht="12.75">
      <c r="A22" s="154"/>
      <c r="B22" s="72" t="s">
        <v>94</v>
      </c>
      <c r="C22" s="63"/>
      <c r="D22" s="67"/>
      <c r="E22" s="67"/>
      <c r="F22" s="68"/>
      <c r="G22" s="67">
        <f>SUM(G11:G21)</f>
        <v>203309.44799999997</v>
      </c>
    </row>
    <row r="23" spans="1:7" ht="12.75">
      <c r="A23" s="154"/>
      <c r="B23" s="72" t="s">
        <v>95</v>
      </c>
      <c r="C23" s="63"/>
      <c r="D23" s="67"/>
      <c r="E23" s="67"/>
      <c r="F23" s="68"/>
      <c r="G23" s="69">
        <f>G22*1.18</f>
        <v>239905.14863999997</v>
      </c>
    </row>
    <row r="24" spans="1:9" ht="12.75">
      <c r="A24" s="155"/>
      <c r="B24" s="72" t="s">
        <v>96</v>
      </c>
      <c r="C24" s="63" t="s">
        <v>11</v>
      </c>
      <c r="D24" s="67"/>
      <c r="E24" s="67"/>
      <c r="F24" s="68"/>
      <c r="G24" s="69">
        <f>G23/C5/12</f>
        <v>2.0088116918872205</v>
      </c>
      <c r="I24" s="50"/>
    </row>
    <row r="25" spans="1:7" ht="12.75">
      <c r="A25" s="156" t="s">
        <v>12</v>
      </c>
      <c r="B25" s="66" t="s">
        <v>97</v>
      </c>
      <c r="C25" s="63"/>
      <c r="D25" s="67"/>
      <c r="E25" s="67"/>
      <c r="F25" s="68"/>
      <c r="G25" s="69"/>
    </row>
    <row r="26" spans="1:7" ht="12.75">
      <c r="A26" s="156" t="s">
        <v>14</v>
      </c>
      <c r="B26" s="66" t="s">
        <v>98</v>
      </c>
      <c r="C26" s="63"/>
      <c r="D26" s="67"/>
      <c r="E26" s="67"/>
      <c r="F26" s="68"/>
      <c r="G26" s="69"/>
    </row>
    <row r="27" spans="1:9" ht="12.75">
      <c r="A27" s="156" t="s">
        <v>16</v>
      </c>
      <c r="B27" s="73" t="s">
        <v>13</v>
      </c>
      <c r="C27" s="63" t="s">
        <v>11</v>
      </c>
      <c r="D27" s="67">
        <f>C5</f>
        <v>9952.2</v>
      </c>
      <c r="E27" s="67"/>
      <c r="F27" s="74">
        <v>1.39</v>
      </c>
      <c r="G27" s="69">
        <f>F27*D27*12</f>
        <v>166002.696</v>
      </c>
      <c r="I27" s="50"/>
    </row>
    <row r="28" spans="1:9" ht="13.5" customHeight="1">
      <c r="A28" s="157" t="s">
        <v>18</v>
      </c>
      <c r="B28" s="73" t="s">
        <v>15</v>
      </c>
      <c r="C28" s="63" t="s">
        <v>11</v>
      </c>
      <c r="D28" s="67">
        <f>C5</f>
        <v>9952.2</v>
      </c>
      <c r="E28" s="67"/>
      <c r="F28" s="74">
        <v>0.16</v>
      </c>
      <c r="G28" s="69">
        <f>F28*D28*12</f>
        <v>19108.224000000002</v>
      </c>
      <c r="I28" s="50"/>
    </row>
    <row r="29" spans="1:7" ht="23.25" customHeight="1">
      <c r="A29" s="156" t="s">
        <v>99</v>
      </c>
      <c r="B29" s="73" t="s">
        <v>17</v>
      </c>
      <c r="C29" s="63"/>
      <c r="D29" s="67"/>
      <c r="E29" s="67"/>
      <c r="F29" s="68"/>
      <c r="G29" s="69"/>
    </row>
    <row r="30" spans="1:7" ht="12.75">
      <c r="A30" s="156"/>
      <c r="B30" s="75" t="s">
        <v>167</v>
      </c>
      <c r="C30" s="76"/>
      <c r="D30" s="67"/>
      <c r="E30" s="67"/>
      <c r="F30" s="77"/>
      <c r="G30" s="69"/>
    </row>
    <row r="31" spans="1:7" ht="12.75">
      <c r="A31" s="155">
        <v>1</v>
      </c>
      <c r="B31" s="78" t="s">
        <v>100</v>
      </c>
      <c r="C31" s="79" t="s">
        <v>56</v>
      </c>
      <c r="D31" s="67">
        <v>650</v>
      </c>
      <c r="E31" s="67">
        <v>1</v>
      </c>
      <c r="F31" s="77">
        <v>2.31</v>
      </c>
      <c r="G31" s="67">
        <f>D31*E31*F31</f>
        <v>1501.5</v>
      </c>
    </row>
    <row r="32" spans="1:7" ht="12.75">
      <c r="A32" s="155">
        <v>2</v>
      </c>
      <c r="B32" s="78" t="s">
        <v>101</v>
      </c>
      <c r="C32" s="80" t="s">
        <v>56</v>
      </c>
      <c r="D32" s="67">
        <v>650</v>
      </c>
      <c r="E32" s="67">
        <v>28</v>
      </c>
      <c r="F32" s="77">
        <v>0.19</v>
      </c>
      <c r="G32" s="67">
        <f aca="true" t="shared" si="1" ref="G32:G52">D32*E32*F32</f>
        <v>3458</v>
      </c>
    </row>
    <row r="33" spans="1:7" ht="12.75">
      <c r="A33" s="155">
        <v>3</v>
      </c>
      <c r="B33" s="78" t="s">
        <v>103</v>
      </c>
      <c r="C33" s="80" t="s">
        <v>104</v>
      </c>
      <c r="D33" s="67">
        <v>11</v>
      </c>
      <c r="E33" s="67">
        <v>168</v>
      </c>
      <c r="F33" s="77">
        <v>4.41</v>
      </c>
      <c r="G33" s="67">
        <f t="shared" si="1"/>
        <v>8149.68</v>
      </c>
    </row>
    <row r="34" spans="1:7" ht="12.75">
      <c r="A34" s="155">
        <v>4</v>
      </c>
      <c r="B34" s="78" t="s">
        <v>105</v>
      </c>
      <c r="C34" s="80" t="s">
        <v>56</v>
      </c>
      <c r="D34" s="67">
        <v>857</v>
      </c>
      <c r="E34" s="67">
        <v>1</v>
      </c>
      <c r="F34" s="77">
        <v>1.61</v>
      </c>
      <c r="G34" s="67">
        <f t="shared" si="1"/>
        <v>1379.77</v>
      </c>
    </row>
    <row r="35" spans="1:7" ht="12.75">
      <c r="A35" s="155">
        <v>5</v>
      </c>
      <c r="B35" s="78" t="s">
        <v>106</v>
      </c>
      <c r="C35" s="80" t="s">
        <v>56</v>
      </c>
      <c r="D35" s="67">
        <v>857</v>
      </c>
      <c r="E35" s="67">
        <v>168</v>
      </c>
      <c r="F35" s="77">
        <v>0.09</v>
      </c>
      <c r="G35" s="67">
        <f t="shared" si="1"/>
        <v>12957.84</v>
      </c>
    </row>
    <row r="36" spans="1:7" ht="12.75">
      <c r="A36" s="155">
        <v>6</v>
      </c>
      <c r="B36" s="78" t="s">
        <v>110</v>
      </c>
      <c r="C36" s="80" t="s">
        <v>56</v>
      </c>
      <c r="D36" s="67">
        <v>1428</v>
      </c>
      <c r="E36" s="67">
        <v>140</v>
      </c>
      <c r="F36" s="77">
        <v>0.19</v>
      </c>
      <c r="G36" s="67">
        <f t="shared" si="1"/>
        <v>37984.8</v>
      </c>
    </row>
    <row r="37" spans="1:7" ht="12.75">
      <c r="A37" s="155">
        <v>7</v>
      </c>
      <c r="B37" s="78" t="s">
        <v>111</v>
      </c>
      <c r="C37" s="80" t="s">
        <v>56</v>
      </c>
      <c r="D37" s="67">
        <v>74.7</v>
      </c>
      <c r="E37" s="67">
        <v>28</v>
      </c>
      <c r="F37" s="77">
        <v>0.19</v>
      </c>
      <c r="G37" s="67">
        <f t="shared" si="1"/>
        <v>397.404</v>
      </c>
    </row>
    <row r="38" spans="1:7" ht="12.75">
      <c r="A38" s="155">
        <v>8</v>
      </c>
      <c r="B38" s="78" t="s">
        <v>107</v>
      </c>
      <c r="C38" s="80" t="s">
        <v>108</v>
      </c>
      <c r="D38" s="67">
        <v>4.1</v>
      </c>
      <c r="E38" s="67">
        <v>1</v>
      </c>
      <c r="F38" s="77">
        <v>15.2</v>
      </c>
      <c r="G38" s="67">
        <f>D38*E38*F38</f>
        <v>62.31999999999999</v>
      </c>
    </row>
    <row r="39" spans="1:7" ht="12.75">
      <c r="A39" s="155">
        <v>9</v>
      </c>
      <c r="B39" s="78" t="s">
        <v>109</v>
      </c>
      <c r="C39" s="80" t="s">
        <v>104</v>
      </c>
      <c r="D39" s="67">
        <v>15</v>
      </c>
      <c r="E39" s="67">
        <v>3</v>
      </c>
      <c r="F39" s="77">
        <v>3.19</v>
      </c>
      <c r="G39" s="67">
        <f>D39*E39*F39</f>
        <v>143.55</v>
      </c>
    </row>
    <row r="40" spans="1:7" ht="13.5" customHeight="1">
      <c r="A40" s="155">
        <v>10</v>
      </c>
      <c r="B40" s="78" t="s">
        <v>168</v>
      </c>
      <c r="C40" s="80" t="s">
        <v>56</v>
      </c>
      <c r="D40" s="67">
        <v>4591</v>
      </c>
      <c r="E40" s="67">
        <v>140</v>
      </c>
      <c r="F40" s="81">
        <v>0.09</v>
      </c>
      <c r="G40" s="67">
        <f>D40*E40*F40</f>
        <v>57846.6</v>
      </c>
    </row>
    <row r="41" spans="1:7" ht="14.25" customHeight="1">
      <c r="A41" s="155">
        <v>11</v>
      </c>
      <c r="B41" s="82" t="s">
        <v>169</v>
      </c>
      <c r="C41" s="83" t="s">
        <v>114</v>
      </c>
      <c r="D41" s="67">
        <v>18.84</v>
      </c>
      <c r="E41" s="67">
        <v>2</v>
      </c>
      <c r="F41" s="84">
        <v>35.42</v>
      </c>
      <c r="G41" s="67">
        <f>D41*E41*F41</f>
        <v>1334.6256</v>
      </c>
    </row>
    <row r="42" spans="1:7" ht="12.75">
      <c r="A42" s="155">
        <v>12</v>
      </c>
      <c r="B42" s="85" t="s">
        <v>115</v>
      </c>
      <c r="C42" s="83" t="s">
        <v>48</v>
      </c>
      <c r="D42" s="67">
        <v>4.1</v>
      </c>
      <c r="E42" s="67">
        <v>1</v>
      </c>
      <c r="F42" s="84">
        <v>125.54</v>
      </c>
      <c r="G42" s="67">
        <f>D42*E42*F42</f>
        <v>514.7139999999999</v>
      </c>
    </row>
    <row r="43" spans="1:7" ht="12.75">
      <c r="A43" s="155"/>
      <c r="B43" s="147" t="s">
        <v>170</v>
      </c>
      <c r="C43" s="88"/>
      <c r="D43" s="67"/>
      <c r="E43" s="67"/>
      <c r="F43" s="90"/>
      <c r="G43" s="67"/>
    </row>
    <row r="44" spans="1:7" ht="12.75">
      <c r="A44" s="155">
        <v>13</v>
      </c>
      <c r="B44" s="78" t="s">
        <v>102</v>
      </c>
      <c r="C44" s="80" t="s">
        <v>56</v>
      </c>
      <c r="D44" s="67">
        <v>650</v>
      </c>
      <c r="E44" s="67">
        <v>1</v>
      </c>
      <c r="F44" s="77">
        <v>2.72</v>
      </c>
      <c r="G44" s="67">
        <f>D44*E44*F44</f>
        <v>1768.0000000000002</v>
      </c>
    </row>
    <row r="45" spans="1:7" ht="12.75">
      <c r="A45" s="155">
        <v>14</v>
      </c>
      <c r="B45" s="78" t="s">
        <v>164</v>
      </c>
      <c r="C45" s="80" t="s">
        <v>56</v>
      </c>
      <c r="D45" s="67">
        <v>787</v>
      </c>
      <c r="E45" s="67">
        <v>10</v>
      </c>
      <c r="F45" s="77">
        <v>2.72</v>
      </c>
      <c r="G45" s="67">
        <f>D45*E45*F45</f>
        <v>21406.4</v>
      </c>
    </row>
    <row r="46" spans="1:7" ht="12.75">
      <c r="A46" s="155">
        <v>15</v>
      </c>
      <c r="B46" s="78" t="s">
        <v>171</v>
      </c>
      <c r="C46" s="80" t="s">
        <v>56</v>
      </c>
      <c r="D46" s="67">
        <v>787</v>
      </c>
      <c r="E46" s="67">
        <v>40</v>
      </c>
      <c r="F46" s="77">
        <v>0.93</v>
      </c>
      <c r="G46" s="67">
        <f t="shared" si="1"/>
        <v>29276.4</v>
      </c>
    </row>
    <row r="47" spans="1:7" ht="13.5" customHeight="1">
      <c r="A47" s="155">
        <v>16</v>
      </c>
      <c r="B47" s="78" t="s">
        <v>172</v>
      </c>
      <c r="C47" s="80" t="s">
        <v>108</v>
      </c>
      <c r="D47" s="67">
        <v>92.6</v>
      </c>
      <c r="E47" s="67">
        <v>40</v>
      </c>
      <c r="F47" s="81">
        <v>0.93</v>
      </c>
      <c r="G47" s="67">
        <f t="shared" si="1"/>
        <v>3444.7200000000003</v>
      </c>
    </row>
    <row r="48" spans="1:7" ht="14.25" customHeight="1">
      <c r="A48" s="155">
        <v>17</v>
      </c>
      <c r="B48" s="78" t="s">
        <v>112</v>
      </c>
      <c r="C48" s="80" t="s">
        <v>56</v>
      </c>
      <c r="D48" s="67">
        <v>787</v>
      </c>
      <c r="E48" s="67">
        <v>40</v>
      </c>
      <c r="F48" s="77">
        <v>0.37</v>
      </c>
      <c r="G48" s="67">
        <f t="shared" si="1"/>
        <v>11647.6</v>
      </c>
    </row>
    <row r="49" spans="1:7" ht="12.75">
      <c r="A49" s="155">
        <v>18</v>
      </c>
      <c r="B49" s="78" t="s">
        <v>173</v>
      </c>
      <c r="C49" s="80" t="s">
        <v>56</v>
      </c>
      <c r="D49" s="67">
        <v>74.7</v>
      </c>
      <c r="E49" s="67">
        <v>5</v>
      </c>
      <c r="F49" s="77">
        <v>2.72</v>
      </c>
      <c r="G49" s="67">
        <f t="shared" si="1"/>
        <v>1015.9200000000001</v>
      </c>
    </row>
    <row r="50" spans="1:7" ht="12.75">
      <c r="A50" s="155">
        <v>19</v>
      </c>
      <c r="B50" s="78" t="s">
        <v>113</v>
      </c>
      <c r="C50" s="80" t="s">
        <v>56</v>
      </c>
      <c r="D50" s="67">
        <v>78</v>
      </c>
      <c r="E50" s="67">
        <v>2</v>
      </c>
      <c r="F50" s="77">
        <v>6.46</v>
      </c>
      <c r="G50" s="67">
        <f t="shared" si="1"/>
        <v>1007.76</v>
      </c>
    </row>
    <row r="51" spans="1:7" ht="24">
      <c r="A51" s="155">
        <v>20</v>
      </c>
      <c r="B51" s="82" t="s">
        <v>215</v>
      </c>
      <c r="C51" s="83" t="s">
        <v>30</v>
      </c>
      <c r="D51" s="91">
        <v>4.274</v>
      </c>
      <c r="E51" s="67">
        <v>3</v>
      </c>
      <c r="F51" s="92">
        <v>2074.05</v>
      </c>
      <c r="G51" s="67">
        <f t="shared" si="1"/>
        <v>26593.469100000002</v>
      </c>
    </row>
    <row r="52" spans="1:7" ht="24">
      <c r="A52" s="155">
        <v>21</v>
      </c>
      <c r="B52" s="82" t="s">
        <v>216</v>
      </c>
      <c r="C52" s="83" t="s">
        <v>30</v>
      </c>
      <c r="D52" s="91">
        <v>4.274</v>
      </c>
      <c r="E52" s="67">
        <v>3</v>
      </c>
      <c r="F52" s="92">
        <v>3234.65</v>
      </c>
      <c r="G52" s="67">
        <f t="shared" si="1"/>
        <v>41474.6823</v>
      </c>
    </row>
    <row r="53" spans="1:7" ht="12.75">
      <c r="A53" s="155"/>
      <c r="B53" s="72" t="s">
        <v>94</v>
      </c>
      <c r="C53" s="83" t="s">
        <v>80</v>
      </c>
      <c r="D53" s="67"/>
      <c r="E53" s="67"/>
      <c r="F53" s="93"/>
      <c r="G53" s="67">
        <f>SUM(G31:G52)</f>
        <v>263365.755</v>
      </c>
    </row>
    <row r="54" spans="1:7" ht="12.75">
      <c r="A54" s="155"/>
      <c r="B54" s="72" t="s">
        <v>95</v>
      </c>
      <c r="C54" s="83"/>
      <c r="D54" s="67"/>
      <c r="E54" s="67"/>
      <c r="F54" s="93"/>
      <c r="G54" s="69">
        <f>G53*1.18</f>
        <v>310771.5909</v>
      </c>
    </row>
    <row r="55" spans="1:9" ht="12.75">
      <c r="A55" s="159"/>
      <c r="B55" s="72" t="s">
        <v>96</v>
      </c>
      <c r="C55" s="63" t="s">
        <v>11</v>
      </c>
      <c r="D55" s="67"/>
      <c r="E55" s="67"/>
      <c r="F55" s="93"/>
      <c r="G55" s="69">
        <f>G54/C5/12</f>
        <v>2.6022017820180463</v>
      </c>
      <c r="I55" s="50"/>
    </row>
    <row r="56" spans="1:7" ht="12.75">
      <c r="A56" s="157" t="s">
        <v>116</v>
      </c>
      <c r="B56" s="73" t="s">
        <v>19</v>
      </c>
      <c r="C56" s="63" t="s">
        <v>117</v>
      </c>
      <c r="D56" s="67">
        <v>2661</v>
      </c>
      <c r="E56" s="67"/>
      <c r="F56" s="68">
        <v>0.71</v>
      </c>
      <c r="G56" s="69">
        <f>F56*D56*12</f>
        <v>22671.72</v>
      </c>
    </row>
    <row r="57" spans="1:7" ht="12.75">
      <c r="A57" s="159"/>
      <c r="B57" s="73"/>
      <c r="C57" s="63" t="s">
        <v>11</v>
      </c>
      <c r="D57" s="67"/>
      <c r="E57" s="67"/>
      <c r="F57" s="68"/>
      <c r="G57" s="69">
        <f>G56/C5/12</f>
        <v>0.1898384276843311</v>
      </c>
    </row>
    <row r="58" spans="1:7" ht="12.75">
      <c r="A58" s="152" t="s">
        <v>118</v>
      </c>
      <c r="B58" s="94" t="s">
        <v>24</v>
      </c>
      <c r="C58" s="95"/>
      <c r="D58" s="96"/>
      <c r="E58" s="96"/>
      <c r="F58" s="65"/>
      <c r="G58" s="62"/>
    </row>
    <row r="59" spans="1:7" ht="12.75">
      <c r="A59" s="152" t="s">
        <v>120</v>
      </c>
      <c r="B59" s="97" t="s">
        <v>25</v>
      </c>
      <c r="C59" s="98"/>
      <c r="D59" s="96" t="s">
        <v>119</v>
      </c>
      <c r="E59" s="96"/>
      <c r="F59" s="65"/>
      <c r="G59" s="62"/>
    </row>
    <row r="60" spans="1:7" ht="12.75">
      <c r="A60" s="161">
        <v>1</v>
      </c>
      <c r="B60" s="107" t="s">
        <v>26</v>
      </c>
      <c r="C60" s="104" t="s">
        <v>27</v>
      </c>
      <c r="D60" s="104">
        <v>19</v>
      </c>
      <c r="E60" s="104"/>
      <c r="F60" s="105">
        <v>36.87</v>
      </c>
      <c r="G60" s="148">
        <f>D60*F60</f>
        <v>700.53</v>
      </c>
    </row>
    <row r="61" spans="1:7" ht="12.75">
      <c r="A61" s="160">
        <v>2</v>
      </c>
      <c r="B61" s="100" t="s">
        <v>121</v>
      </c>
      <c r="C61" s="104" t="s">
        <v>122</v>
      </c>
      <c r="D61" s="104">
        <v>169</v>
      </c>
      <c r="E61" s="104"/>
      <c r="F61" s="105">
        <v>18.47</v>
      </c>
      <c r="G61" s="148">
        <f aca="true" t="shared" si="2" ref="G61:G70">D61*F61</f>
        <v>3121.43</v>
      </c>
    </row>
    <row r="62" spans="1:7" ht="12.75">
      <c r="A62" s="161">
        <v>3</v>
      </c>
      <c r="B62" s="100" t="s">
        <v>28</v>
      </c>
      <c r="C62" s="104" t="s">
        <v>29</v>
      </c>
      <c r="D62" s="104">
        <v>169</v>
      </c>
      <c r="E62" s="104"/>
      <c r="F62" s="105">
        <v>18.47</v>
      </c>
      <c r="G62" s="148">
        <f t="shared" si="2"/>
        <v>3121.43</v>
      </c>
    </row>
    <row r="63" spans="1:7" ht="24">
      <c r="A63" s="161">
        <v>4</v>
      </c>
      <c r="B63" s="107" t="s">
        <v>123</v>
      </c>
      <c r="C63" s="104" t="s">
        <v>30</v>
      </c>
      <c r="D63" s="108">
        <v>2.661</v>
      </c>
      <c r="E63" s="104"/>
      <c r="F63" s="105">
        <v>1846.86</v>
      </c>
      <c r="G63" s="148">
        <f t="shared" si="2"/>
        <v>4914.49446</v>
      </c>
    </row>
    <row r="64" spans="1:7" ht="24" customHeight="1">
      <c r="A64" s="160">
        <v>5</v>
      </c>
      <c r="B64" s="107" t="s">
        <v>174</v>
      </c>
      <c r="C64" s="104" t="s">
        <v>32</v>
      </c>
      <c r="D64" s="104">
        <v>0.6</v>
      </c>
      <c r="E64" s="104"/>
      <c r="F64" s="105">
        <v>2077.72</v>
      </c>
      <c r="G64" s="148">
        <f t="shared" si="2"/>
        <v>1246.6319999999998</v>
      </c>
    </row>
    <row r="65" spans="1:7" ht="12.75">
      <c r="A65" s="161">
        <v>6</v>
      </c>
      <c r="B65" s="107" t="s">
        <v>33</v>
      </c>
      <c r="C65" s="104" t="s">
        <v>34</v>
      </c>
      <c r="D65" s="104">
        <v>29</v>
      </c>
      <c r="E65" s="104"/>
      <c r="F65" s="105">
        <v>19.95</v>
      </c>
      <c r="G65" s="148">
        <f t="shared" si="2"/>
        <v>578.55</v>
      </c>
    </row>
    <row r="66" spans="1:7" ht="12.75">
      <c r="A66" s="161">
        <v>7</v>
      </c>
      <c r="B66" s="107" t="s">
        <v>197</v>
      </c>
      <c r="C66" s="104" t="s">
        <v>35</v>
      </c>
      <c r="D66" s="104">
        <v>6</v>
      </c>
      <c r="E66" s="104"/>
      <c r="F66" s="105">
        <v>277.9</v>
      </c>
      <c r="G66" s="148">
        <f t="shared" si="2"/>
        <v>1667.3999999999999</v>
      </c>
    </row>
    <row r="67" spans="1:7" ht="12.75">
      <c r="A67" s="161">
        <v>8</v>
      </c>
      <c r="B67" s="110" t="s">
        <v>128</v>
      </c>
      <c r="C67" s="104" t="s">
        <v>44</v>
      </c>
      <c r="D67" s="149">
        <v>3</v>
      </c>
      <c r="E67" s="104"/>
      <c r="F67" s="81">
        <v>500.96</v>
      </c>
      <c r="G67" s="148">
        <f>D67*F67</f>
        <v>1502.8799999999999</v>
      </c>
    </row>
    <row r="68" spans="1:7" ht="12.75">
      <c r="A68" s="162">
        <v>9</v>
      </c>
      <c r="B68" s="107" t="s">
        <v>125</v>
      </c>
      <c r="C68" s="104" t="s">
        <v>45</v>
      </c>
      <c r="D68" s="104">
        <v>14.04</v>
      </c>
      <c r="E68" s="104"/>
      <c r="F68" s="105">
        <v>50.56</v>
      </c>
      <c r="G68" s="148">
        <f>D68*F68</f>
        <v>709.8624</v>
      </c>
    </row>
    <row r="69" spans="1:7" ht="12.75">
      <c r="A69" s="161">
        <v>10</v>
      </c>
      <c r="B69" s="107" t="s">
        <v>126</v>
      </c>
      <c r="C69" s="104" t="s">
        <v>27</v>
      </c>
      <c r="D69" s="104">
        <v>3</v>
      </c>
      <c r="E69" s="104"/>
      <c r="F69" s="105">
        <v>967.29</v>
      </c>
      <c r="G69" s="148">
        <f t="shared" si="2"/>
        <v>2901.87</v>
      </c>
    </row>
    <row r="70" spans="1:7" ht="12.75">
      <c r="A70" s="161">
        <v>11</v>
      </c>
      <c r="B70" s="110" t="s">
        <v>127</v>
      </c>
      <c r="C70" s="104" t="s">
        <v>56</v>
      </c>
      <c r="D70" s="104">
        <v>60</v>
      </c>
      <c r="E70" s="104"/>
      <c r="F70" s="105">
        <v>5.54</v>
      </c>
      <c r="G70" s="148">
        <f t="shared" si="2"/>
        <v>332.4</v>
      </c>
    </row>
    <row r="71" spans="1:7" ht="24">
      <c r="A71" s="161">
        <v>12</v>
      </c>
      <c r="B71" s="110" t="s">
        <v>232</v>
      </c>
      <c r="C71" s="104" t="s">
        <v>233</v>
      </c>
      <c r="D71" s="185">
        <v>1</v>
      </c>
      <c r="E71" s="185">
        <v>12</v>
      </c>
      <c r="F71" s="105">
        <v>113.51</v>
      </c>
      <c r="G71" s="148">
        <f>D71*E71*F71</f>
        <v>1362.1200000000001</v>
      </c>
    </row>
    <row r="72" spans="1:7" ht="10.5" customHeight="1">
      <c r="A72" s="100"/>
      <c r="B72" s="112" t="s">
        <v>94</v>
      </c>
      <c r="C72" s="104"/>
      <c r="D72" s="113"/>
      <c r="E72" s="113"/>
      <c r="F72" s="81"/>
      <c r="G72" s="149">
        <f>SUM(G60:G71)</f>
        <v>22159.59886</v>
      </c>
    </row>
    <row r="73" spans="1:7" ht="12.75" customHeight="1">
      <c r="A73" s="100"/>
      <c r="B73" s="72" t="s">
        <v>95</v>
      </c>
      <c r="C73" s="116"/>
      <c r="D73" s="116"/>
      <c r="E73" s="116"/>
      <c r="F73" s="92"/>
      <c r="G73" s="117">
        <f>G72*1.18</f>
        <v>26148.326654799996</v>
      </c>
    </row>
    <row r="74" spans="1:9" ht="12.75">
      <c r="A74" s="100"/>
      <c r="B74" s="72" t="s">
        <v>96</v>
      </c>
      <c r="C74" s="63" t="s">
        <v>11</v>
      </c>
      <c r="D74" s="62"/>
      <c r="E74" s="62"/>
      <c r="F74" s="118"/>
      <c r="G74" s="119">
        <f>G73/C5/12</f>
        <v>0.21894929977626384</v>
      </c>
      <c r="I74" s="50"/>
    </row>
    <row r="75" spans="1:7" ht="12.75" customHeight="1">
      <c r="A75" s="152" t="s">
        <v>130</v>
      </c>
      <c r="B75" s="120" t="s">
        <v>38</v>
      </c>
      <c r="C75" s="57"/>
      <c r="D75" s="96" t="s">
        <v>119</v>
      </c>
      <c r="E75" s="62"/>
      <c r="F75" s="121"/>
      <c r="G75" s="62"/>
    </row>
    <row r="76" spans="1:7" ht="36">
      <c r="A76" s="100">
        <v>1</v>
      </c>
      <c r="B76" s="122" t="s">
        <v>39</v>
      </c>
      <c r="C76" s="123" t="s">
        <v>40</v>
      </c>
      <c r="D76" s="126">
        <v>44.7</v>
      </c>
      <c r="E76" s="124"/>
      <c r="F76" s="125">
        <v>923.43</v>
      </c>
      <c r="G76" s="86">
        <f>D76*F76</f>
        <v>41277.321</v>
      </c>
    </row>
    <row r="77" spans="1:7" ht="12.75">
      <c r="A77" s="100">
        <v>2</v>
      </c>
      <c r="B77" s="122" t="s">
        <v>43</v>
      </c>
      <c r="C77" s="123" t="s">
        <v>44</v>
      </c>
      <c r="D77" s="126">
        <v>6</v>
      </c>
      <c r="E77" s="124"/>
      <c r="F77" s="125">
        <v>133.9</v>
      </c>
      <c r="G77" s="86">
        <f aca="true" t="shared" si="3" ref="G77:G83">D77*F77</f>
        <v>803.4000000000001</v>
      </c>
    </row>
    <row r="78" spans="1:7" ht="12.75">
      <c r="A78" s="100">
        <v>3</v>
      </c>
      <c r="B78" s="122" t="s">
        <v>198</v>
      </c>
      <c r="C78" s="123" t="s">
        <v>199</v>
      </c>
      <c r="D78" s="126">
        <v>12</v>
      </c>
      <c r="E78" s="124"/>
      <c r="F78" s="125">
        <v>129.28</v>
      </c>
      <c r="G78" s="86">
        <f t="shared" si="3"/>
        <v>1551.3600000000001</v>
      </c>
    </row>
    <row r="79" spans="1:7" ht="12.75">
      <c r="A79" s="100">
        <v>4</v>
      </c>
      <c r="B79" s="122" t="s">
        <v>46</v>
      </c>
      <c r="C79" s="123" t="s">
        <v>159</v>
      </c>
      <c r="D79" s="126">
        <v>12</v>
      </c>
      <c r="E79" s="124"/>
      <c r="F79" s="125">
        <v>69.26</v>
      </c>
      <c r="G79" s="86">
        <f t="shared" si="3"/>
        <v>831.1200000000001</v>
      </c>
    </row>
    <row r="80" spans="1:7" ht="12.75">
      <c r="A80" s="100">
        <v>5</v>
      </c>
      <c r="B80" s="122" t="s">
        <v>47</v>
      </c>
      <c r="C80" s="123" t="s">
        <v>45</v>
      </c>
      <c r="D80" s="126">
        <v>1160</v>
      </c>
      <c r="E80" s="124"/>
      <c r="F80" s="125">
        <v>23.35</v>
      </c>
      <c r="G80" s="86">
        <f t="shared" si="3"/>
        <v>27086</v>
      </c>
    </row>
    <row r="81" spans="1:7" ht="12.75">
      <c r="A81" s="100">
        <v>6</v>
      </c>
      <c r="B81" s="122" t="s">
        <v>176</v>
      </c>
      <c r="C81" s="123" t="s">
        <v>42</v>
      </c>
      <c r="D81" s="126">
        <v>155</v>
      </c>
      <c r="E81" s="124"/>
      <c r="F81" s="125">
        <v>76.35</v>
      </c>
      <c r="G81" s="86">
        <f t="shared" si="3"/>
        <v>11834.25</v>
      </c>
    </row>
    <row r="82" spans="1:7" ht="14.25" customHeight="1">
      <c r="A82" s="100">
        <v>7</v>
      </c>
      <c r="B82" s="122" t="s">
        <v>175</v>
      </c>
      <c r="C82" s="123" t="s">
        <v>45</v>
      </c>
      <c r="D82" s="126">
        <v>100</v>
      </c>
      <c r="E82" s="124"/>
      <c r="F82" s="125">
        <v>9.8</v>
      </c>
      <c r="G82" s="86">
        <f t="shared" si="3"/>
        <v>980.0000000000001</v>
      </c>
    </row>
    <row r="83" spans="1:7" ht="13.5" customHeight="1">
      <c r="A83" s="100">
        <v>8</v>
      </c>
      <c r="B83" s="122" t="s">
        <v>177</v>
      </c>
      <c r="C83" s="123" t="s">
        <v>44</v>
      </c>
      <c r="D83" s="126">
        <v>12</v>
      </c>
      <c r="E83" s="124"/>
      <c r="F83" s="125">
        <v>175.4</v>
      </c>
      <c r="G83" s="86">
        <f t="shared" si="3"/>
        <v>2104.8</v>
      </c>
    </row>
    <row r="84" spans="1:7" ht="13.5" customHeight="1">
      <c r="A84" s="100"/>
      <c r="B84" s="112" t="s">
        <v>94</v>
      </c>
      <c r="C84" s="83"/>
      <c r="D84" s="83"/>
      <c r="E84" s="83"/>
      <c r="F84" s="83"/>
      <c r="G84" s="86">
        <f>SUM(G76:G83)</f>
        <v>86468.251</v>
      </c>
    </row>
    <row r="85" spans="1:7" ht="13.5" customHeight="1">
      <c r="A85" s="100"/>
      <c r="B85" s="72" t="s">
        <v>95</v>
      </c>
      <c r="C85" s="83"/>
      <c r="D85" s="83"/>
      <c r="E85" s="83"/>
      <c r="F85" s="83"/>
      <c r="G85" s="128">
        <f>G84*1.18</f>
        <v>102032.53618</v>
      </c>
    </row>
    <row r="86" spans="1:9" ht="12.75">
      <c r="A86" s="100"/>
      <c r="B86" s="72" t="s">
        <v>96</v>
      </c>
      <c r="C86" s="63" t="s">
        <v>11</v>
      </c>
      <c r="D86" s="83"/>
      <c r="E86" s="83"/>
      <c r="F86" s="83"/>
      <c r="G86" s="128">
        <f>G85/C5/12</f>
        <v>0.8543549515015104</v>
      </c>
      <c r="I86" s="51"/>
    </row>
    <row r="87" spans="1:7" ht="11.25" customHeight="1">
      <c r="A87" s="141" t="s">
        <v>131</v>
      </c>
      <c r="B87" s="66" t="s">
        <v>190</v>
      </c>
      <c r="C87" s="63"/>
      <c r="D87" s="83"/>
      <c r="E87" s="83"/>
      <c r="F87" s="83"/>
      <c r="G87" s="128"/>
    </row>
    <row r="88" spans="1:7" ht="15.75" customHeight="1">
      <c r="A88" s="100">
        <v>1</v>
      </c>
      <c r="B88" s="70" t="s">
        <v>191</v>
      </c>
      <c r="C88" s="63" t="s">
        <v>44</v>
      </c>
      <c r="D88" s="83">
        <v>1</v>
      </c>
      <c r="E88" s="83"/>
      <c r="F88" s="83">
        <v>4386.29</v>
      </c>
      <c r="G88" s="86">
        <f>D88*F88</f>
        <v>4386.29</v>
      </c>
    </row>
    <row r="89" spans="1:7" ht="24.75" customHeight="1">
      <c r="A89" s="100">
        <v>2</v>
      </c>
      <c r="B89" s="70" t="s">
        <v>192</v>
      </c>
      <c r="C89" s="63" t="s">
        <v>27</v>
      </c>
      <c r="D89" s="83">
        <v>1</v>
      </c>
      <c r="E89" s="83"/>
      <c r="F89" s="83">
        <v>5281.63</v>
      </c>
      <c r="G89" s="86">
        <f>D89*F89</f>
        <v>5281.63</v>
      </c>
    </row>
    <row r="90" spans="1:7" ht="11.25" customHeight="1">
      <c r="A90" s="100">
        <v>3</v>
      </c>
      <c r="B90" s="70" t="s">
        <v>193</v>
      </c>
      <c r="C90" s="63" t="s">
        <v>27</v>
      </c>
      <c r="D90" s="83">
        <v>1</v>
      </c>
      <c r="E90" s="83"/>
      <c r="F90" s="83">
        <v>4155.43</v>
      </c>
      <c r="G90" s="86">
        <f>D90*F90</f>
        <v>4155.43</v>
      </c>
    </row>
    <row r="91" spans="1:7" ht="11.25" customHeight="1">
      <c r="A91" s="100"/>
      <c r="B91" s="112" t="s">
        <v>94</v>
      </c>
      <c r="C91" s="83"/>
      <c r="D91" s="83"/>
      <c r="E91" s="83"/>
      <c r="F91" s="83"/>
      <c r="G91" s="86">
        <f>G88+G89+G90</f>
        <v>13823.35</v>
      </c>
    </row>
    <row r="92" spans="1:7" ht="12.75">
      <c r="A92" s="100"/>
      <c r="B92" s="72" t="s">
        <v>95</v>
      </c>
      <c r="C92" s="83"/>
      <c r="D92" s="83"/>
      <c r="E92" s="83"/>
      <c r="F92" s="83"/>
      <c r="G92" s="128">
        <f>G91*1.18</f>
        <v>16311.553</v>
      </c>
    </row>
    <row r="93" spans="1:9" ht="12.75">
      <c r="A93" s="100"/>
      <c r="B93" s="72" t="s">
        <v>96</v>
      </c>
      <c r="C93" s="63" t="s">
        <v>11</v>
      </c>
      <c r="D93" s="83"/>
      <c r="E93" s="83"/>
      <c r="F93" s="83"/>
      <c r="G93" s="128">
        <f>G92/C5/12</f>
        <v>0.13658247255213252</v>
      </c>
      <c r="I93" s="50"/>
    </row>
    <row r="94" spans="1:7" ht="12.75">
      <c r="A94" s="152" t="s">
        <v>132</v>
      </c>
      <c r="B94" s="120" t="s">
        <v>49</v>
      </c>
      <c r="C94" s="123"/>
      <c r="D94" s="96" t="s">
        <v>119</v>
      </c>
      <c r="E94" s="126"/>
      <c r="F94" s="126"/>
      <c r="G94" s="83"/>
    </row>
    <row r="95" spans="1:7" ht="24">
      <c r="A95" s="100">
        <v>1</v>
      </c>
      <c r="B95" s="122" t="s">
        <v>50</v>
      </c>
      <c r="C95" s="123" t="s">
        <v>40</v>
      </c>
      <c r="D95" s="126">
        <v>23.2</v>
      </c>
      <c r="E95" s="124"/>
      <c r="F95" s="125">
        <v>923.43</v>
      </c>
      <c r="G95" s="86">
        <f aca="true" t="shared" si="4" ref="G95:G100">D95*F95</f>
        <v>21423.575999999997</v>
      </c>
    </row>
    <row r="96" spans="1:7" ht="24">
      <c r="A96" s="100">
        <v>2</v>
      </c>
      <c r="B96" s="122" t="s">
        <v>51</v>
      </c>
      <c r="C96" s="123" t="s">
        <v>52</v>
      </c>
      <c r="D96" s="126">
        <v>6</v>
      </c>
      <c r="E96" s="124"/>
      <c r="F96" s="125">
        <v>1804.73</v>
      </c>
      <c r="G96" s="86">
        <f t="shared" si="4"/>
        <v>10828.380000000001</v>
      </c>
    </row>
    <row r="97" spans="1:7" ht="13.5" customHeight="1">
      <c r="A97" s="100">
        <v>3</v>
      </c>
      <c r="B97" s="122" t="s">
        <v>53</v>
      </c>
      <c r="C97" s="123" t="s">
        <v>52</v>
      </c>
      <c r="D97" s="126">
        <v>12</v>
      </c>
      <c r="E97" s="124"/>
      <c r="F97" s="125">
        <v>272.41</v>
      </c>
      <c r="G97" s="86">
        <f t="shared" si="4"/>
        <v>3268.92</v>
      </c>
    </row>
    <row r="98" spans="1:7" ht="12" customHeight="1">
      <c r="A98" s="100">
        <v>4</v>
      </c>
      <c r="B98" s="122" t="s">
        <v>54</v>
      </c>
      <c r="C98" s="123" t="s">
        <v>55</v>
      </c>
      <c r="D98" s="126">
        <v>10</v>
      </c>
      <c r="E98" s="124"/>
      <c r="F98" s="125">
        <v>129.28</v>
      </c>
      <c r="G98" s="86">
        <f t="shared" si="4"/>
        <v>1292.8</v>
      </c>
    </row>
    <row r="99" spans="1:7" ht="15" customHeight="1">
      <c r="A99" s="100">
        <v>5</v>
      </c>
      <c r="B99" s="122" t="s">
        <v>57</v>
      </c>
      <c r="C99" s="123" t="s">
        <v>44</v>
      </c>
      <c r="D99" s="126">
        <v>6</v>
      </c>
      <c r="E99" s="124"/>
      <c r="F99" s="125">
        <v>78.49</v>
      </c>
      <c r="G99" s="86">
        <f t="shared" si="4"/>
        <v>470.93999999999994</v>
      </c>
    </row>
    <row r="100" spans="1:7" ht="12" customHeight="1">
      <c r="A100" s="100">
        <v>6</v>
      </c>
      <c r="B100" s="122" t="s">
        <v>58</v>
      </c>
      <c r="C100" s="123" t="s">
        <v>48</v>
      </c>
      <c r="D100" s="126">
        <v>70.3</v>
      </c>
      <c r="E100" s="124"/>
      <c r="F100" s="125">
        <v>91.31</v>
      </c>
      <c r="G100" s="86">
        <f t="shared" si="4"/>
        <v>6419.093</v>
      </c>
    </row>
    <row r="101" spans="1:7" ht="11.25" customHeight="1">
      <c r="A101" s="100"/>
      <c r="B101" s="112" t="s">
        <v>94</v>
      </c>
      <c r="C101" s="83"/>
      <c r="D101" s="83"/>
      <c r="E101" s="83"/>
      <c r="F101" s="125"/>
      <c r="G101" s="86">
        <f>SUM(G95:G100)</f>
        <v>43703.709</v>
      </c>
    </row>
    <row r="102" spans="1:7" ht="11.25" customHeight="1">
      <c r="A102" s="100"/>
      <c r="B102" s="72" t="s">
        <v>95</v>
      </c>
      <c r="C102" s="83"/>
      <c r="D102" s="83"/>
      <c r="E102" s="83"/>
      <c r="F102" s="125"/>
      <c r="G102" s="128">
        <f>G101*1.18</f>
        <v>51570.37662</v>
      </c>
    </row>
    <row r="103" spans="1:9" ht="12.75">
      <c r="A103" s="100"/>
      <c r="B103" s="72" t="s">
        <v>96</v>
      </c>
      <c r="C103" s="63" t="s">
        <v>11</v>
      </c>
      <c r="D103" s="83"/>
      <c r="E103" s="83"/>
      <c r="F103" s="125"/>
      <c r="G103" s="128">
        <f>G102/C5/12</f>
        <v>0.4318172248347099</v>
      </c>
      <c r="I103" s="50"/>
    </row>
    <row r="104" spans="1:7" ht="25.5" customHeight="1">
      <c r="A104" s="152" t="s">
        <v>138</v>
      </c>
      <c r="B104" s="129" t="s">
        <v>133</v>
      </c>
      <c r="C104" s="95"/>
      <c r="D104" s="96"/>
      <c r="E104" s="83"/>
      <c r="F104" s="125"/>
      <c r="G104" s="128"/>
    </row>
    <row r="105" spans="1:7" ht="24">
      <c r="A105" s="62">
        <v>1</v>
      </c>
      <c r="B105" s="107" t="s">
        <v>134</v>
      </c>
      <c r="C105" s="63" t="s">
        <v>135</v>
      </c>
      <c r="D105" s="83">
        <v>1</v>
      </c>
      <c r="E105" s="83">
        <v>12</v>
      </c>
      <c r="F105" s="127">
        <v>340.53</v>
      </c>
      <c r="G105" s="86">
        <f>D105*F105*E105</f>
        <v>4086.3599999999997</v>
      </c>
    </row>
    <row r="106" spans="1:7" ht="12.75" customHeight="1">
      <c r="A106" s="62">
        <v>2</v>
      </c>
      <c r="B106" s="100" t="s">
        <v>136</v>
      </c>
      <c r="C106" s="63" t="s">
        <v>135</v>
      </c>
      <c r="D106" s="83">
        <v>2</v>
      </c>
      <c r="E106" s="83">
        <v>1</v>
      </c>
      <c r="F106" s="127">
        <v>227.02</v>
      </c>
      <c r="G106" s="86">
        <f>D106*F106*E106</f>
        <v>454.04</v>
      </c>
    </row>
    <row r="107" spans="1:7" ht="12" customHeight="1">
      <c r="A107" s="62">
        <v>3</v>
      </c>
      <c r="B107" s="100" t="s">
        <v>201</v>
      </c>
      <c r="C107" s="63" t="s">
        <v>135</v>
      </c>
      <c r="D107" s="83">
        <v>1</v>
      </c>
      <c r="E107" s="83">
        <v>0</v>
      </c>
      <c r="F107" s="127">
        <v>8906.49</v>
      </c>
      <c r="G107" s="86">
        <f>D107*F107*E107</f>
        <v>0</v>
      </c>
    </row>
    <row r="108" spans="1:7" ht="24" customHeight="1">
      <c r="A108" s="62">
        <v>4</v>
      </c>
      <c r="B108" s="107" t="s">
        <v>231</v>
      </c>
      <c r="C108" s="63" t="s">
        <v>135</v>
      </c>
      <c r="D108" s="83">
        <v>1</v>
      </c>
      <c r="E108" s="83">
        <v>5</v>
      </c>
      <c r="F108" s="127">
        <v>113.51</v>
      </c>
      <c r="G108" s="86">
        <f>D108*E108*F108</f>
        <v>567.5500000000001</v>
      </c>
    </row>
    <row r="109" spans="1:7" ht="12.75">
      <c r="A109" s="62"/>
      <c r="B109" s="112" t="s">
        <v>94</v>
      </c>
      <c r="C109" s="63"/>
      <c r="D109" s="83"/>
      <c r="E109" s="83"/>
      <c r="F109" s="127"/>
      <c r="G109" s="86">
        <f>G105+G106+G107+G108</f>
        <v>5107.95</v>
      </c>
    </row>
    <row r="110" spans="1:7" ht="13.5" customHeight="1">
      <c r="A110" s="62"/>
      <c r="B110" s="72" t="s">
        <v>95</v>
      </c>
      <c r="C110" s="63"/>
      <c r="D110" s="83"/>
      <c r="E110" s="83"/>
      <c r="F110" s="127"/>
      <c r="G110" s="128">
        <f>G109*1.18</f>
        <v>6027.380999999999</v>
      </c>
    </row>
    <row r="111" spans="1:9" ht="12" customHeight="1">
      <c r="A111" s="100"/>
      <c r="B111" s="72" t="s">
        <v>96</v>
      </c>
      <c r="C111" s="63" t="s">
        <v>137</v>
      </c>
      <c r="D111" s="83"/>
      <c r="E111" s="83"/>
      <c r="F111" s="127"/>
      <c r="G111" s="128">
        <f>G110/C5/12</f>
        <v>0.050469418821969</v>
      </c>
      <c r="I111" s="50"/>
    </row>
    <row r="112" spans="1:7" ht="12.75">
      <c r="A112" s="152" t="s">
        <v>153</v>
      </c>
      <c r="B112" s="130" t="s">
        <v>59</v>
      </c>
      <c r="C112" s="97"/>
      <c r="D112" s="96" t="s">
        <v>119</v>
      </c>
      <c r="E112" s="97"/>
      <c r="F112" s="130"/>
      <c r="G112" s="97"/>
    </row>
    <row r="113" spans="1:7" ht="24">
      <c r="A113" s="58">
        <v>1</v>
      </c>
      <c r="B113" s="110" t="s">
        <v>139</v>
      </c>
      <c r="C113" s="131" t="s">
        <v>56</v>
      </c>
      <c r="D113" s="106">
        <v>5</v>
      </c>
      <c r="E113" s="132"/>
      <c r="F113" s="133">
        <v>109.1</v>
      </c>
      <c r="G113" s="106">
        <f>D113*F113</f>
        <v>545.5</v>
      </c>
    </row>
    <row r="114" spans="1:7" ht="12.75">
      <c r="A114" s="58">
        <v>2</v>
      </c>
      <c r="B114" s="110" t="s">
        <v>60</v>
      </c>
      <c r="C114" s="131" t="s">
        <v>61</v>
      </c>
      <c r="D114" s="106">
        <v>10</v>
      </c>
      <c r="E114" s="132"/>
      <c r="F114" s="133">
        <v>39.25</v>
      </c>
      <c r="G114" s="106">
        <f aca="true" t="shared" si="5" ref="G114:G135">D114*F114</f>
        <v>392.5</v>
      </c>
    </row>
    <row r="115" spans="1:7" ht="12.75" customHeight="1">
      <c r="A115" s="58">
        <v>3</v>
      </c>
      <c r="B115" s="110" t="s">
        <v>62</v>
      </c>
      <c r="C115" s="131" t="s">
        <v>63</v>
      </c>
      <c r="D115" s="106">
        <v>9</v>
      </c>
      <c r="E115" s="132"/>
      <c r="F115" s="134">
        <v>461.71</v>
      </c>
      <c r="G115" s="106">
        <f t="shared" si="5"/>
        <v>4155.389999999999</v>
      </c>
    </row>
    <row r="116" spans="1:7" ht="16.5" customHeight="1">
      <c r="A116" s="58">
        <v>4</v>
      </c>
      <c r="B116" s="110" t="s">
        <v>140</v>
      </c>
      <c r="C116" s="131" t="s">
        <v>64</v>
      </c>
      <c r="D116" s="106">
        <v>6</v>
      </c>
      <c r="E116" s="132"/>
      <c r="F116" s="133">
        <v>235.13</v>
      </c>
      <c r="G116" s="106">
        <f t="shared" si="5"/>
        <v>1410.78</v>
      </c>
    </row>
    <row r="117" spans="1:7" ht="24">
      <c r="A117" s="58">
        <v>5</v>
      </c>
      <c r="B117" s="110" t="s">
        <v>141</v>
      </c>
      <c r="C117" s="131" t="s">
        <v>44</v>
      </c>
      <c r="D117" s="106">
        <v>5</v>
      </c>
      <c r="E117" s="132"/>
      <c r="F117" s="133">
        <v>266.89</v>
      </c>
      <c r="G117" s="106">
        <f t="shared" si="5"/>
        <v>1334.4499999999998</v>
      </c>
    </row>
    <row r="118" spans="1:7" ht="12.75">
      <c r="A118" s="58">
        <v>6</v>
      </c>
      <c r="B118" s="110" t="s">
        <v>65</v>
      </c>
      <c r="C118" s="131" t="s">
        <v>44</v>
      </c>
      <c r="D118" s="106">
        <v>1</v>
      </c>
      <c r="E118" s="132"/>
      <c r="F118" s="133">
        <v>115.43</v>
      </c>
      <c r="G118" s="106">
        <f t="shared" si="5"/>
        <v>115.43</v>
      </c>
    </row>
    <row r="119" spans="1:7" ht="24">
      <c r="A119" s="58">
        <v>7</v>
      </c>
      <c r="B119" s="110" t="s">
        <v>142</v>
      </c>
      <c r="C119" s="131" t="s">
        <v>66</v>
      </c>
      <c r="D119" s="106">
        <v>520</v>
      </c>
      <c r="E119" s="132"/>
      <c r="F119" s="133">
        <v>2.77</v>
      </c>
      <c r="G119" s="106">
        <f t="shared" si="5"/>
        <v>1440.4</v>
      </c>
    </row>
    <row r="120" spans="1:7" ht="12.75">
      <c r="A120" s="58">
        <v>8</v>
      </c>
      <c r="B120" s="110" t="s">
        <v>143</v>
      </c>
      <c r="C120" s="131" t="s">
        <v>44</v>
      </c>
      <c r="D120" s="106">
        <v>1</v>
      </c>
      <c r="E120" s="132"/>
      <c r="F120" s="133">
        <v>77.77</v>
      </c>
      <c r="G120" s="106">
        <f t="shared" si="5"/>
        <v>77.77</v>
      </c>
    </row>
    <row r="121" spans="1:7" ht="12.75">
      <c r="A121" s="58">
        <v>9</v>
      </c>
      <c r="B121" s="110" t="s">
        <v>144</v>
      </c>
      <c r="C121" s="131" t="s">
        <v>41</v>
      </c>
      <c r="D121" s="106">
        <v>0</v>
      </c>
      <c r="E121" s="132"/>
      <c r="F121" s="133">
        <v>276.16</v>
      </c>
      <c r="G121" s="106">
        <f t="shared" si="5"/>
        <v>0</v>
      </c>
    </row>
    <row r="122" spans="1:7" ht="12.75">
      <c r="A122" s="58">
        <v>10</v>
      </c>
      <c r="B122" s="110" t="s">
        <v>67</v>
      </c>
      <c r="C122" s="131" t="s">
        <v>66</v>
      </c>
      <c r="D122" s="106">
        <v>252</v>
      </c>
      <c r="E122" s="132"/>
      <c r="F122" s="133">
        <v>18.47</v>
      </c>
      <c r="G122" s="106">
        <f t="shared" si="5"/>
        <v>4654.44</v>
      </c>
    </row>
    <row r="123" spans="1:7" ht="12.75">
      <c r="A123" s="58">
        <v>11</v>
      </c>
      <c r="B123" s="110" t="s">
        <v>145</v>
      </c>
      <c r="C123" s="131" t="s">
        <v>44</v>
      </c>
      <c r="D123" s="106">
        <v>0</v>
      </c>
      <c r="E123" s="132"/>
      <c r="F123" s="133">
        <v>226.1</v>
      </c>
      <c r="G123" s="106">
        <f t="shared" si="5"/>
        <v>0</v>
      </c>
    </row>
    <row r="124" spans="1:7" ht="12.75">
      <c r="A124" s="58">
        <v>12</v>
      </c>
      <c r="B124" s="110" t="s">
        <v>146</v>
      </c>
      <c r="C124" s="131" t="s">
        <v>44</v>
      </c>
      <c r="D124" s="106">
        <v>2</v>
      </c>
      <c r="E124" s="132"/>
      <c r="F124" s="133">
        <v>118.05</v>
      </c>
      <c r="G124" s="106">
        <f t="shared" si="5"/>
        <v>236.1</v>
      </c>
    </row>
    <row r="125" spans="1:7" ht="12.75">
      <c r="A125" s="58">
        <v>13</v>
      </c>
      <c r="B125" s="110" t="s">
        <v>147</v>
      </c>
      <c r="C125" s="131" t="s">
        <v>44</v>
      </c>
      <c r="D125" s="106">
        <v>1</v>
      </c>
      <c r="E125" s="132"/>
      <c r="F125" s="133">
        <v>109.26</v>
      </c>
      <c r="G125" s="106">
        <f t="shared" si="5"/>
        <v>109.26</v>
      </c>
    </row>
    <row r="126" spans="1:7" ht="12.75">
      <c r="A126" s="58">
        <v>14</v>
      </c>
      <c r="B126" s="110" t="s">
        <v>148</v>
      </c>
      <c r="C126" s="131" t="s">
        <v>44</v>
      </c>
      <c r="D126" s="106">
        <v>1</v>
      </c>
      <c r="E126" s="132"/>
      <c r="F126" s="133">
        <v>510.81</v>
      </c>
      <c r="G126" s="106">
        <f t="shared" si="5"/>
        <v>510.81</v>
      </c>
    </row>
    <row r="127" spans="1:7" ht="12.75">
      <c r="A127" s="58">
        <v>15</v>
      </c>
      <c r="B127" s="110" t="s">
        <v>149</v>
      </c>
      <c r="C127" s="131" t="s">
        <v>66</v>
      </c>
      <c r="D127" s="106">
        <v>2</v>
      </c>
      <c r="E127" s="132"/>
      <c r="F127" s="133">
        <v>223</v>
      </c>
      <c r="G127" s="106">
        <f t="shared" si="5"/>
        <v>446</v>
      </c>
    </row>
    <row r="128" spans="1:7" ht="12.75">
      <c r="A128" s="58">
        <v>16</v>
      </c>
      <c r="B128" s="110" t="s">
        <v>150</v>
      </c>
      <c r="C128" s="131" t="s">
        <v>68</v>
      </c>
      <c r="D128" s="106">
        <v>0</v>
      </c>
      <c r="E128" s="132"/>
      <c r="F128" s="133">
        <v>169.49</v>
      </c>
      <c r="G128" s="106">
        <f t="shared" si="5"/>
        <v>0</v>
      </c>
    </row>
    <row r="129" spans="1:7" ht="12.75">
      <c r="A129" s="58">
        <v>17</v>
      </c>
      <c r="B129" s="110" t="s">
        <v>69</v>
      </c>
      <c r="C129" s="131" t="s">
        <v>70</v>
      </c>
      <c r="D129" s="106">
        <v>0</v>
      </c>
      <c r="E129" s="132"/>
      <c r="F129" s="133">
        <v>74.99</v>
      </c>
      <c r="G129" s="106">
        <f t="shared" si="5"/>
        <v>0</v>
      </c>
    </row>
    <row r="130" spans="1:7" ht="12.75">
      <c r="A130" s="58">
        <v>18</v>
      </c>
      <c r="B130" s="110" t="s">
        <v>71</v>
      </c>
      <c r="C130" s="131" t="s">
        <v>30</v>
      </c>
      <c r="D130" s="106">
        <v>6.2</v>
      </c>
      <c r="E130" s="132"/>
      <c r="F130" s="133">
        <v>923.43</v>
      </c>
      <c r="G130" s="106">
        <f t="shared" si="5"/>
        <v>5725.266</v>
      </c>
    </row>
    <row r="131" spans="1:7" ht="24">
      <c r="A131" s="58">
        <v>19</v>
      </c>
      <c r="B131" s="110" t="s">
        <v>151</v>
      </c>
      <c r="C131" s="131" t="s">
        <v>44</v>
      </c>
      <c r="D131" s="106">
        <v>24</v>
      </c>
      <c r="E131" s="132"/>
      <c r="F131" s="133">
        <v>46.17</v>
      </c>
      <c r="G131" s="106">
        <f t="shared" si="5"/>
        <v>1108.08</v>
      </c>
    </row>
    <row r="132" spans="1:7" ht="12.75">
      <c r="A132" s="58">
        <v>20</v>
      </c>
      <c r="B132" s="110" t="s">
        <v>72</v>
      </c>
      <c r="C132" s="131" t="s">
        <v>44</v>
      </c>
      <c r="D132" s="114">
        <v>1</v>
      </c>
      <c r="E132" s="132"/>
      <c r="F132" s="135">
        <v>315.37</v>
      </c>
      <c r="G132" s="106">
        <f t="shared" si="5"/>
        <v>315.37</v>
      </c>
    </row>
    <row r="133" spans="1:7" ht="12.75">
      <c r="A133" s="58">
        <v>21</v>
      </c>
      <c r="B133" s="100" t="s">
        <v>73</v>
      </c>
      <c r="C133" s="131" t="s">
        <v>152</v>
      </c>
      <c r="D133" s="114">
        <v>0</v>
      </c>
      <c r="E133" s="132"/>
      <c r="F133" s="92">
        <v>230.86</v>
      </c>
      <c r="G133" s="106">
        <f t="shared" si="5"/>
        <v>0</v>
      </c>
    </row>
    <row r="134" spans="1:7" ht="12.75">
      <c r="A134" s="58">
        <v>22</v>
      </c>
      <c r="B134" s="100" t="s">
        <v>74</v>
      </c>
      <c r="C134" s="131" t="s">
        <v>44</v>
      </c>
      <c r="D134" s="136">
        <v>5</v>
      </c>
      <c r="E134" s="132"/>
      <c r="F134" s="135">
        <v>76.18</v>
      </c>
      <c r="G134" s="106">
        <f t="shared" si="5"/>
        <v>380.90000000000003</v>
      </c>
    </row>
    <row r="135" spans="1:7" ht="24">
      <c r="A135" s="58">
        <v>23</v>
      </c>
      <c r="B135" s="107" t="s">
        <v>205</v>
      </c>
      <c r="C135" s="131" t="s">
        <v>44</v>
      </c>
      <c r="D135" s="136">
        <v>12</v>
      </c>
      <c r="E135" s="132"/>
      <c r="F135" s="135">
        <v>120.45</v>
      </c>
      <c r="G135" s="106">
        <f t="shared" si="5"/>
        <v>1445.4</v>
      </c>
    </row>
    <row r="136" spans="1:7" ht="22.5" customHeight="1">
      <c r="A136" s="58"/>
      <c r="B136" s="112" t="s">
        <v>94</v>
      </c>
      <c r="C136" s="116"/>
      <c r="D136" s="114"/>
      <c r="E136" s="114"/>
      <c r="F136" s="92"/>
      <c r="G136" s="114">
        <f>SUM(G113:G135)</f>
        <v>24403.846</v>
      </c>
    </row>
    <row r="137" spans="1:7" ht="12.75">
      <c r="A137" s="58"/>
      <c r="B137" s="72" t="s">
        <v>95</v>
      </c>
      <c r="C137" s="116"/>
      <c r="D137" s="114"/>
      <c r="E137" s="114"/>
      <c r="F137" s="92"/>
      <c r="G137" s="117">
        <f>G136*1.18</f>
        <v>28796.53828</v>
      </c>
    </row>
    <row r="138" spans="1:9" ht="12.75">
      <c r="A138" s="58"/>
      <c r="B138" s="72" t="s">
        <v>96</v>
      </c>
      <c r="C138" s="63" t="s">
        <v>11</v>
      </c>
      <c r="D138" s="114"/>
      <c r="E138" s="114"/>
      <c r="F138" s="92"/>
      <c r="G138" s="117">
        <f>G137/C5/12</f>
        <v>0.241123723732776</v>
      </c>
      <c r="I138" s="50"/>
    </row>
    <row r="139" spans="1:9" ht="13.5" customHeight="1">
      <c r="A139" s="152" t="s">
        <v>194</v>
      </c>
      <c r="B139" s="66" t="s">
        <v>75</v>
      </c>
      <c r="C139" s="63" t="s">
        <v>76</v>
      </c>
      <c r="D139" s="67">
        <f>C5</f>
        <v>9952.2</v>
      </c>
      <c r="E139" s="67"/>
      <c r="F139" s="74">
        <v>2.8</v>
      </c>
      <c r="G139" s="138">
        <f>D139*F139*12</f>
        <v>334393.92</v>
      </c>
      <c r="I139" s="50"/>
    </row>
    <row r="140" spans="1:7" ht="12.75">
      <c r="A140" s="152"/>
      <c r="B140" s="66"/>
      <c r="C140" s="63"/>
      <c r="D140" s="67"/>
      <c r="E140" s="67"/>
      <c r="F140" s="74"/>
      <c r="G140" s="138"/>
    </row>
    <row r="141" spans="1:9" ht="15" customHeight="1">
      <c r="A141" s="152" t="s">
        <v>21</v>
      </c>
      <c r="B141" s="94" t="s">
        <v>78</v>
      </c>
      <c r="C141" s="63" t="s">
        <v>76</v>
      </c>
      <c r="D141" s="67">
        <f>C5</f>
        <v>9952.2</v>
      </c>
      <c r="E141" s="67"/>
      <c r="F141" s="139">
        <v>3.2</v>
      </c>
      <c r="G141" s="138">
        <f>D141*F141*12</f>
        <v>382164.48000000004</v>
      </c>
      <c r="I141" s="51"/>
    </row>
    <row r="142" spans="1:7" ht="12.75">
      <c r="A142" s="152"/>
      <c r="B142" s="94"/>
      <c r="C142" s="63"/>
      <c r="D142" s="67"/>
      <c r="E142" s="67"/>
      <c r="F142" s="74"/>
      <c r="G142" s="138"/>
    </row>
    <row r="143" spans="1:7" ht="17.25" customHeight="1">
      <c r="A143" s="156" t="s">
        <v>23</v>
      </c>
      <c r="B143" s="140" t="s">
        <v>20</v>
      </c>
      <c r="C143" s="58" t="s">
        <v>11</v>
      </c>
      <c r="D143" s="67">
        <f>C5</f>
        <v>9952.2</v>
      </c>
      <c r="E143" s="67"/>
      <c r="F143" s="68">
        <v>1.78</v>
      </c>
      <c r="G143" s="69">
        <f>F143*D143*12</f>
        <v>212578.99200000003</v>
      </c>
    </row>
    <row r="144" spans="1:7" ht="12" customHeight="1">
      <c r="A144" s="184"/>
      <c r="B144" s="140"/>
      <c r="C144" s="63"/>
      <c r="D144" s="67"/>
      <c r="E144" s="67"/>
      <c r="F144" s="68"/>
      <c r="G144" s="69"/>
    </row>
    <row r="145" spans="1:7" ht="12.75" customHeight="1">
      <c r="A145" s="186" t="s">
        <v>77</v>
      </c>
      <c r="B145" s="187" t="s">
        <v>22</v>
      </c>
      <c r="C145" s="63" t="s">
        <v>11</v>
      </c>
      <c r="D145" s="67">
        <f>C5</f>
        <v>9952.2</v>
      </c>
      <c r="E145" s="67"/>
      <c r="F145" s="68">
        <v>1.18</v>
      </c>
      <c r="G145" s="69">
        <f>F145*D145*12</f>
        <v>140923.152</v>
      </c>
    </row>
    <row r="146" spans="1:7" ht="12.75">
      <c r="A146" s="100"/>
      <c r="B146" s="141" t="s">
        <v>79</v>
      </c>
      <c r="C146" s="63" t="s">
        <v>80</v>
      </c>
      <c r="D146" s="67"/>
      <c r="E146" s="67"/>
      <c r="F146" s="65"/>
      <c r="G146" s="142">
        <f>G23+G27+G28+G54+G56+G73+G85+G102+G110+G137+G139+G141+G143+G145</f>
        <v>2043095.0822748</v>
      </c>
    </row>
    <row r="147" spans="1:7" ht="12" customHeight="1">
      <c r="A147" s="99"/>
      <c r="B147" s="97" t="s">
        <v>165</v>
      </c>
      <c r="C147" s="63" t="s">
        <v>76</v>
      </c>
      <c r="D147" s="63"/>
      <c r="E147" s="63"/>
      <c r="F147" s="65"/>
      <c r="G147" s="143">
        <f>F141+F139+F28+F27+G24+G55+G57+G74+G86+G103+G111+G138+F143+F145+G93</f>
        <v>17.24414899280896</v>
      </c>
    </row>
    <row r="148" spans="1:7" ht="12.75">
      <c r="A148" s="100"/>
      <c r="B148" s="100" t="s">
        <v>166</v>
      </c>
      <c r="C148" s="63"/>
      <c r="D148" s="63"/>
      <c r="E148" s="63"/>
      <c r="F148" s="65"/>
      <c r="G148" s="144"/>
    </row>
    <row r="149" spans="1:7" ht="12.75">
      <c r="A149" s="100"/>
      <c r="B149" s="141" t="s">
        <v>223</v>
      </c>
      <c r="C149" s="63" t="s">
        <v>76</v>
      </c>
      <c r="D149" s="63"/>
      <c r="E149" s="63"/>
      <c r="F149" s="65"/>
      <c r="G149" s="188">
        <v>16.75</v>
      </c>
    </row>
    <row r="150" spans="1:7" ht="12.75">
      <c r="A150" s="20"/>
      <c r="B150" s="22" t="s">
        <v>224</v>
      </c>
      <c r="C150" s="11" t="s">
        <v>76</v>
      </c>
      <c r="D150" s="10"/>
      <c r="E150" s="10"/>
      <c r="F150" s="35"/>
      <c r="G150" s="37">
        <f>G147*2-G149-0.02</f>
        <v>17.71829798561792</v>
      </c>
    </row>
    <row r="151" spans="1:7" ht="12.75">
      <c r="A151" s="4"/>
      <c r="B151" s="4"/>
      <c r="C151" s="2"/>
      <c r="D151" s="3"/>
      <c r="E151" s="3"/>
      <c r="F151" s="2"/>
      <c r="G151" s="25"/>
    </row>
    <row r="152" spans="1:7" ht="12.75">
      <c r="A152" s="4"/>
      <c r="B152" s="4" t="s">
        <v>225</v>
      </c>
      <c r="C152" s="2"/>
      <c r="D152" s="3"/>
      <c r="E152" s="3"/>
      <c r="F152" s="2"/>
      <c r="G152" s="26">
        <v>16.75</v>
      </c>
    </row>
    <row r="153" spans="1:7" ht="12.75">
      <c r="A153" s="4"/>
      <c r="B153" s="4" t="s">
        <v>226</v>
      </c>
      <c r="C153" s="2"/>
      <c r="D153" s="3"/>
      <c r="E153" s="3"/>
      <c r="F153" s="2"/>
      <c r="G153" s="47">
        <f>G150/G149</f>
        <v>1.0578088349622639</v>
      </c>
    </row>
    <row r="154" spans="1:7" ht="12.75">
      <c r="A154" s="4"/>
      <c r="B154" s="4"/>
      <c r="C154" s="2"/>
      <c r="D154" s="3"/>
      <c r="E154" s="3"/>
      <c r="F154" s="2"/>
      <c r="G154" s="31"/>
    </row>
    <row r="155" spans="1:7" ht="12.75">
      <c r="A155" s="4"/>
      <c r="B155" s="4" t="s">
        <v>212</v>
      </c>
      <c r="C155" s="2"/>
      <c r="D155" s="3"/>
      <c r="E155" s="2"/>
      <c r="F155" s="5"/>
      <c r="G155" s="5"/>
    </row>
    <row r="156" spans="1:7" ht="12.75">
      <c r="A156" s="4"/>
      <c r="B156" s="4"/>
      <c r="C156" s="2"/>
      <c r="D156" s="3"/>
      <c r="E156" s="2"/>
      <c r="F156" s="5"/>
      <c r="G156" s="4"/>
    </row>
    <row r="157" spans="1:7" ht="12.75">
      <c r="A157" s="42" t="s">
        <v>213</v>
      </c>
      <c r="B157" s="4"/>
      <c r="C157" s="2"/>
      <c r="D157" s="3"/>
      <c r="E157" s="2"/>
      <c r="F157" s="5"/>
      <c r="G157" s="4"/>
    </row>
    <row r="158" spans="1:7" ht="12.75">
      <c r="A158" s="4"/>
      <c r="B158" s="4"/>
      <c r="C158" s="2"/>
      <c r="D158" s="3"/>
      <c r="E158" s="2"/>
      <c r="F158" s="5"/>
      <c r="G158" s="4"/>
    </row>
    <row r="162" ht="12" customHeight="1"/>
    <row r="164" ht="13.5" customHeight="1"/>
    <row r="165" ht="12.75" customHeight="1"/>
    <row r="170" ht="12.75" customHeight="1"/>
    <row r="171" ht="12.75" customHeight="1"/>
  </sheetData>
  <sheetProtection password="CF7A" sheet="1" objects="1" scenarios="1" selectLockedCells="1"/>
  <mergeCells count="3">
    <mergeCell ref="A2:G2"/>
    <mergeCell ref="A3:G3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S17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5.28125" style="0" customWidth="1"/>
    <col min="2" max="2" width="37.140625" style="0" customWidth="1"/>
    <col min="3" max="3" width="8.00390625" style="0" customWidth="1"/>
    <col min="7" max="7" width="11.140625" style="0" customWidth="1"/>
    <col min="8" max="10" width="6.140625" style="0" customWidth="1"/>
    <col min="11" max="11" width="6.00390625" style="0" customWidth="1"/>
    <col min="12" max="12" width="5.8515625" style="0" customWidth="1"/>
    <col min="13" max="13" width="5.28125" style="0" customWidth="1"/>
    <col min="14" max="14" width="5.8515625" style="0" customWidth="1"/>
    <col min="15" max="16" width="5.7109375" style="0" customWidth="1"/>
    <col min="17" max="17" width="6.421875" style="0" customWidth="1"/>
    <col min="18" max="18" width="6.8515625" style="0" customWidth="1"/>
  </cols>
  <sheetData>
    <row r="1" spans="1:18" ht="12.75">
      <c r="A1" s="1"/>
      <c r="B1" s="1"/>
      <c r="C1" s="2"/>
      <c r="D1" s="3"/>
      <c r="E1" s="3"/>
      <c r="F1" s="2"/>
      <c r="G1" s="27" t="s">
        <v>0</v>
      </c>
      <c r="H1" s="3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209" t="s">
        <v>82</v>
      </c>
      <c r="B2" s="210"/>
      <c r="C2" s="210"/>
      <c r="D2" s="210"/>
      <c r="E2" s="210"/>
      <c r="F2" s="210"/>
      <c r="G2" s="210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209" t="s">
        <v>227</v>
      </c>
      <c r="B3" s="210"/>
      <c r="C3" s="210"/>
      <c r="D3" s="210"/>
      <c r="E3" s="210"/>
      <c r="F3" s="210"/>
      <c r="G3" s="210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1"/>
      <c r="B4" s="6" t="s">
        <v>183</v>
      </c>
      <c r="C4" s="2"/>
      <c r="D4" s="3"/>
      <c r="E4" s="3"/>
      <c r="F4" s="2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1"/>
      <c r="B5" s="52" t="s">
        <v>184</v>
      </c>
      <c r="C5" s="53">
        <v>60456.08</v>
      </c>
      <c r="D5" s="54"/>
      <c r="E5" s="54"/>
      <c r="F5" s="54"/>
      <c r="G5" s="55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1"/>
      <c r="B6" s="55"/>
      <c r="C6" s="56"/>
      <c r="D6" s="56"/>
      <c r="E6" s="56"/>
      <c r="F6" s="56"/>
      <c r="G6" s="55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4">
      <c r="A7" s="9" t="s">
        <v>2</v>
      </c>
      <c r="B7" s="57" t="s">
        <v>3</v>
      </c>
      <c r="C7" s="58" t="s">
        <v>4</v>
      </c>
      <c r="D7" s="59" t="s">
        <v>5</v>
      </c>
      <c r="E7" s="60" t="s">
        <v>185</v>
      </c>
      <c r="F7" s="59" t="s">
        <v>6</v>
      </c>
      <c r="G7" s="60" t="s">
        <v>81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12">
        <v>1</v>
      </c>
      <c r="B8" s="62">
        <v>2</v>
      </c>
      <c r="C8" s="63">
        <v>3</v>
      </c>
      <c r="D8" s="64">
        <v>4</v>
      </c>
      <c r="E8" s="63">
        <v>5</v>
      </c>
      <c r="F8" s="62">
        <v>6</v>
      </c>
      <c r="G8" s="62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5.5" customHeight="1">
      <c r="A9" s="13" t="s">
        <v>7</v>
      </c>
      <c r="B9" s="205" t="s">
        <v>8</v>
      </c>
      <c r="C9" s="206"/>
      <c r="D9" s="206"/>
      <c r="E9" s="206"/>
      <c r="F9" s="206"/>
      <c r="G9" s="62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28" t="s">
        <v>9</v>
      </c>
      <c r="B10" s="66" t="s">
        <v>10</v>
      </c>
      <c r="C10" s="63"/>
      <c r="D10" s="67"/>
      <c r="E10" s="67"/>
      <c r="F10" s="95"/>
      <c r="G10" s="6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>
      <c r="A11" s="15">
        <v>1</v>
      </c>
      <c r="B11" s="70" t="s">
        <v>83</v>
      </c>
      <c r="C11" s="63" t="s">
        <v>84</v>
      </c>
      <c r="D11" s="67">
        <v>13165.2</v>
      </c>
      <c r="E11" s="67">
        <v>240</v>
      </c>
      <c r="F11" s="71">
        <v>0.43</v>
      </c>
      <c r="G11" s="67">
        <f>D11*E11*F11</f>
        <v>1358648.64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15">
        <v>2</v>
      </c>
      <c r="B12" s="70" t="s">
        <v>85</v>
      </c>
      <c r="C12" s="63" t="s">
        <v>84</v>
      </c>
      <c r="D12" s="67">
        <v>12932.5</v>
      </c>
      <c r="E12" s="67">
        <v>24</v>
      </c>
      <c r="F12" s="65">
        <v>1.53</v>
      </c>
      <c r="G12" s="67">
        <f aca="true" t="shared" si="0" ref="G12:G21">D12*E12*F12</f>
        <v>474881.4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15">
        <v>3</v>
      </c>
      <c r="B13" s="70" t="s">
        <v>86</v>
      </c>
      <c r="C13" s="63" t="s">
        <v>84</v>
      </c>
      <c r="D13" s="67">
        <v>1590</v>
      </c>
      <c r="E13" s="67">
        <v>2</v>
      </c>
      <c r="F13" s="65">
        <v>19.24</v>
      </c>
      <c r="G13" s="67">
        <f t="shared" si="0"/>
        <v>61183.2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15">
        <v>4</v>
      </c>
      <c r="B14" s="70" t="s">
        <v>158</v>
      </c>
      <c r="C14" s="63" t="s">
        <v>84</v>
      </c>
      <c r="D14" s="67">
        <v>1322</v>
      </c>
      <c r="E14" s="67">
        <v>24</v>
      </c>
      <c r="F14" s="65">
        <v>1.24</v>
      </c>
      <c r="G14" s="67">
        <f t="shared" si="0"/>
        <v>39342.72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15">
        <v>5</v>
      </c>
      <c r="B15" s="70" t="s">
        <v>87</v>
      </c>
      <c r="C15" s="63" t="s">
        <v>84</v>
      </c>
      <c r="D15" s="67">
        <v>230.7</v>
      </c>
      <c r="E15" s="67">
        <v>168</v>
      </c>
      <c r="F15" s="65">
        <v>0.4</v>
      </c>
      <c r="G15" s="67">
        <f t="shared" si="0"/>
        <v>15503.04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15">
        <v>6</v>
      </c>
      <c r="B16" s="70" t="s">
        <v>88</v>
      </c>
      <c r="C16" s="63" t="s">
        <v>84</v>
      </c>
      <c r="D16" s="67">
        <v>230.7</v>
      </c>
      <c r="E16" s="67">
        <v>14</v>
      </c>
      <c r="F16" s="65">
        <v>1.53</v>
      </c>
      <c r="G16" s="67">
        <f t="shared" si="0"/>
        <v>4941.594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15">
        <v>7</v>
      </c>
      <c r="B17" s="70" t="s">
        <v>89</v>
      </c>
      <c r="C17" s="63" t="s">
        <v>84</v>
      </c>
      <c r="D17" s="67">
        <v>16901</v>
      </c>
      <c r="E17" s="67">
        <v>2</v>
      </c>
      <c r="F17" s="65">
        <v>2.11</v>
      </c>
      <c r="G17" s="67">
        <f t="shared" si="0"/>
        <v>71322.22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15">
        <v>8</v>
      </c>
      <c r="B18" s="70" t="s">
        <v>90</v>
      </c>
      <c r="C18" s="63" t="s">
        <v>84</v>
      </c>
      <c r="D18" s="67">
        <v>68</v>
      </c>
      <c r="E18" s="67">
        <v>2</v>
      </c>
      <c r="F18" s="65">
        <v>3.02</v>
      </c>
      <c r="G18" s="67">
        <f t="shared" si="0"/>
        <v>410.72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15">
        <v>9</v>
      </c>
      <c r="B19" s="70" t="s">
        <v>91</v>
      </c>
      <c r="C19" s="63" t="s">
        <v>84</v>
      </c>
      <c r="D19" s="67">
        <v>272</v>
      </c>
      <c r="E19" s="67">
        <v>12</v>
      </c>
      <c r="F19" s="65">
        <v>2.46</v>
      </c>
      <c r="G19" s="67">
        <f t="shared" si="0"/>
        <v>8029.44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15">
        <v>10</v>
      </c>
      <c r="B20" s="70" t="s">
        <v>92</v>
      </c>
      <c r="C20" s="63" t="s">
        <v>84</v>
      </c>
      <c r="D20" s="67">
        <v>825</v>
      </c>
      <c r="E20" s="67">
        <v>2</v>
      </c>
      <c r="F20" s="65">
        <v>3.69</v>
      </c>
      <c r="G20" s="67">
        <f t="shared" si="0"/>
        <v>6088.5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15">
        <v>11</v>
      </c>
      <c r="B21" s="70" t="s">
        <v>186</v>
      </c>
      <c r="C21" s="63" t="s">
        <v>84</v>
      </c>
      <c r="D21" s="67">
        <v>390</v>
      </c>
      <c r="E21" s="67">
        <v>12</v>
      </c>
      <c r="F21" s="65">
        <v>1.57</v>
      </c>
      <c r="G21" s="67">
        <f t="shared" si="0"/>
        <v>7347.6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15"/>
      <c r="B22" s="72" t="s">
        <v>94</v>
      </c>
      <c r="C22" s="63"/>
      <c r="D22" s="67"/>
      <c r="E22" s="67"/>
      <c r="F22" s="68"/>
      <c r="G22" s="67">
        <f>SUM(G11:G21)</f>
        <v>2047699.074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15"/>
      <c r="B23" s="72" t="s">
        <v>95</v>
      </c>
      <c r="C23" s="63"/>
      <c r="D23" s="67"/>
      <c r="E23" s="67"/>
      <c r="F23" s="68"/>
      <c r="G23" s="69">
        <f>G22*1.18</f>
        <v>2416284.9073199998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16"/>
      <c r="B24" s="72" t="s">
        <v>96</v>
      </c>
      <c r="C24" s="63" t="s">
        <v>11</v>
      </c>
      <c r="D24" s="67"/>
      <c r="E24" s="67"/>
      <c r="F24" s="68"/>
      <c r="G24" s="69">
        <f>G23/C5/12</f>
        <v>3.3306340009143827</v>
      </c>
      <c r="H24" s="4"/>
      <c r="I24" s="3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29" t="s">
        <v>12</v>
      </c>
      <c r="B25" s="66" t="s">
        <v>97</v>
      </c>
      <c r="C25" s="63"/>
      <c r="D25" s="67"/>
      <c r="E25" s="67"/>
      <c r="F25" s="68"/>
      <c r="G25" s="6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29" t="s">
        <v>14</v>
      </c>
      <c r="B26" s="66" t="s">
        <v>98</v>
      </c>
      <c r="C26" s="63"/>
      <c r="D26" s="67"/>
      <c r="E26" s="67"/>
      <c r="F26" s="68"/>
      <c r="G26" s="6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30" t="s">
        <v>16</v>
      </c>
      <c r="B27" s="73" t="s">
        <v>13</v>
      </c>
      <c r="C27" s="63" t="s">
        <v>11</v>
      </c>
      <c r="D27" s="67">
        <f>C5</f>
        <v>60456.08</v>
      </c>
      <c r="E27" s="67"/>
      <c r="F27" s="74">
        <v>1.39</v>
      </c>
      <c r="G27" s="69">
        <f>F27*D27*12</f>
        <v>1008407.4143999999</v>
      </c>
      <c r="H27" s="4"/>
      <c r="I27" s="46"/>
      <c r="J27" s="4"/>
      <c r="K27" s="4"/>
      <c r="L27" s="4"/>
      <c r="M27" s="4"/>
      <c r="N27" s="4"/>
      <c r="O27" s="4"/>
      <c r="P27" s="4"/>
      <c r="Q27" s="4"/>
      <c r="R27" s="4"/>
    </row>
    <row r="28" spans="1:18" ht="24">
      <c r="A28" s="29" t="s">
        <v>18</v>
      </c>
      <c r="B28" s="73" t="s">
        <v>15</v>
      </c>
      <c r="C28" s="63" t="s">
        <v>11</v>
      </c>
      <c r="D28" s="67">
        <f>C5</f>
        <v>60456.08</v>
      </c>
      <c r="E28" s="67"/>
      <c r="F28" s="74">
        <v>0.16</v>
      </c>
      <c r="G28" s="69">
        <f>F28*D28*12</f>
        <v>116075.67360000001</v>
      </c>
      <c r="H28" s="4"/>
      <c r="I28" s="46"/>
      <c r="J28" s="4"/>
      <c r="K28" s="4"/>
      <c r="L28" s="4"/>
      <c r="M28" s="4"/>
      <c r="N28" s="4"/>
      <c r="O28" s="4"/>
      <c r="P28" s="4"/>
      <c r="Q28" s="4"/>
      <c r="R28" s="4"/>
    </row>
    <row r="29" spans="1:18" ht="24">
      <c r="A29" s="29" t="s">
        <v>99</v>
      </c>
      <c r="B29" s="73" t="s">
        <v>17</v>
      </c>
      <c r="C29" s="63"/>
      <c r="D29" s="67"/>
      <c r="E29" s="67"/>
      <c r="F29" s="68"/>
      <c r="G29" s="6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16"/>
      <c r="B30" s="189" t="s">
        <v>167</v>
      </c>
      <c r="C30" s="79"/>
      <c r="D30" s="67"/>
      <c r="E30" s="67"/>
      <c r="F30" s="77"/>
      <c r="G30" s="6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16">
        <v>1</v>
      </c>
      <c r="B31" s="78" t="s">
        <v>100</v>
      </c>
      <c r="C31" s="80" t="s">
        <v>56</v>
      </c>
      <c r="D31" s="67">
        <v>2870</v>
      </c>
      <c r="E31" s="67">
        <v>1</v>
      </c>
      <c r="F31" s="77">
        <v>2.31</v>
      </c>
      <c r="G31" s="67">
        <f aca="true" t="shared" si="1" ref="G31:G54">D31*E31*F31</f>
        <v>6629.7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16">
        <v>2</v>
      </c>
      <c r="B32" s="78" t="s">
        <v>101</v>
      </c>
      <c r="C32" s="80" t="s">
        <v>56</v>
      </c>
      <c r="D32" s="67">
        <v>2870</v>
      </c>
      <c r="E32" s="67">
        <v>28</v>
      </c>
      <c r="F32" s="77">
        <v>0.19</v>
      </c>
      <c r="G32" s="67">
        <f t="shared" si="1"/>
        <v>15268.4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16">
        <v>3</v>
      </c>
      <c r="B33" s="78" t="s">
        <v>103</v>
      </c>
      <c r="C33" s="80" t="s">
        <v>104</v>
      </c>
      <c r="D33" s="67">
        <v>13</v>
      </c>
      <c r="E33" s="67">
        <v>168</v>
      </c>
      <c r="F33" s="77">
        <v>4.41</v>
      </c>
      <c r="G33" s="67">
        <f t="shared" si="1"/>
        <v>9631.44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16">
        <v>4</v>
      </c>
      <c r="B34" s="78" t="s">
        <v>105</v>
      </c>
      <c r="C34" s="80" t="s">
        <v>56</v>
      </c>
      <c r="D34" s="67">
        <v>9350</v>
      </c>
      <c r="E34" s="67">
        <v>1</v>
      </c>
      <c r="F34" s="77">
        <v>1.61</v>
      </c>
      <c r="G34" s="67">
        <f t="shared" si="1"/>
        <v>15053.500000000002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16">
        <v>5</v>
      </c>
      <c r="B35" s="78" t="s">
        <v>106</v>
      </c>
      <c r="C35" s="80" t="s">
        <v>56</v>
      </c>
      <c r="D35" s="67">
        <v>9350</v>
      </c>
      <c r="E35" s="67">
        <v>168</v>
      </c>
      <c r="F35" s="77">
        <v>0.09</v>
      </c>
      <c r="G35" s="67">
        <f t="shared" si="1"/>
        <v>141372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16">
        <v>6</v>
      </c>
      <c r="B36" s="78" t="s">
        <v>110</v>
      </c>
      <c r="C36" s="80" t="s">
        <v>56</v>
      </c>
      <c r="D36" s="67">
        <v>3808</v>
      </c>
      <c r="E36" s="67">
        <v>140</v>
      </c>
      <c r="F36" s="77">
        <v>0.19</v>
      </c>
      <c r="G36" s="67">
        <f t="shared" si="1"/>
        <v>101292.8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16">
        <v>7</v>
      </c>
      <c r="B37" s="78" t="s">
        <v>111</v>
      </c>
      <c r="C37" s="80" t="s">
        <v>56</v>
      </c>
      <c r="D37" s="67">
        <v>49.8</v>
      </c>
      <c r="E37" s="67">
        <v>28</v>
      </c>
      <c r="F37" s="77">
        <v>0.19</v>
      </c>
      <c r="G37" s="67">
        <f t="shared" si="1"/>
        <v>264.936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6">
        <v>8</v>
      </c>
      <c r="B38" s="78" t="s">
        <v>107</v>
      </c>
      <c r="C38" s="80" t="s">
        <v>108</v>
      </c>
      <c r="D38" s="67">
        <v>24</v>
      </c>
      <c r="E38" s="67">
        <v>1</v>
      </c>
      <c r="F38" s="77">
        <v>15.2</v>
      </c>
      <c r="G38" s="67">
        <f t="shared" si="1"/>
        <v>364.79999999999995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16">
        <v>9</v>
      </c>
      <c r="B39" s="78" t="s">
        <v>109</v>
      </c>
      <c r="C39" s="80" t="s">
        <v>104</v>
      </c>
      <c r="D39" s="67">
        <v>9</v>
      </c>
      <c r="E39" s="67">
        <v>3</v>
      </c>
      <c r="F39" s="77">
        <v>3.19</v>
      </c>
      <c r="G39" s="67">
        <f t="shared" si="1"/>
        <v>86.13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4">
      <c r="A40" s="16">
        <v>10</v>
      </c>
      <c r="B40" s="78" t="s">
        <v>168</v>
      </c>
      <c r="C40" s="80" t="s">
        <v>56</v>
      </c>
      <c r="D40" s="67">
        <v>9317</v>
      </c>
      <c r="E40" s="67">
        <v>140</v>
      </c>
      <c r="F40" s="81">
        <v>0.09</v>
      </c>
      <c r="G40" s="67">
        <f t="shared" si="1"/>
        <v>117394.2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16">
        <v>11</v>
      </c>
      <c r="B41" s="78" t="s">
        <v>169</v>
      </c>
      <c r="C41" s="80" t="s">
        <v>114</v>
      </c>
      <c r="D41" s="67">
        <v>122.83</v>
      </c>
      <c r="E41" s="67">
        <v>2</v>
      </c>
      <c r="F41" s="84">
        <v>35.42</v>
      </c>
      <c r="G41" s="67">
        <f t="shared" si="1"/>
        <v>8701.2772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16">
        <v>12</v>
      </c>
      <c r="B42" s="78" t="s">
        <v>115</v>
      </c>
      <c r="C42" s="80" t="s">
        <v>48</v>
      </c>
      <c r="D42" s="67">
        <v>24</v>
      </c>
      <c r="E42" s="67">
        <v>1</v>
      </c>
      <c r="F42" s="84">
        <v>125.54</v>
      </c>
      <c r="G42" s="67">
        <f t="shared" si="1"/>
        <v>3012.96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16">
        <v>13</v>
      </c>
      <c r="B43" s="78" t="s">
        <v>187</v>
      </c>
      <c r="C43" s="80" t="s">
        <v>45</v>
      </c>
      <c r="D43" s="67">
        <v>40</v>
      </c>
      <c r="E43" s="67">
        <v>168</v>
      </c>
      <c r="F43" s="86">
        <v>2.22</v>
      </c>
      <c r="G43" s="67">
        <f t="shared" si="1"/>
        <v>14918.400000000001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16"/>
      <c r="B44" s="189" t="s">
        <v>170</v>
      </c>
      <c r="C44" s="80"/>
      <c r="D44" s="67"/>
      <c r="E44" s="67"/>
      <c r="F44" s="90"/>
      <c r="G44" s="6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16">
        <v>14</v>
      </c>
      <c r="B45" s="78" t="s">
        <v>102</v>
      </c>
      <c r="C45" s="80" t="s">
        <v>56</v>
      </c>
      <c r="D45" s="67">
        <v>2870</v>
      </c>
      <c r="E45" s="67">
        <v>1</v>
      </c>
      <c r="F45" s="77">
        <v>2.72</v>
      </c>
      <c r="G45" s="67">
        <f t="shared" si="1"/>
        <v>7806.400000000001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16">
        <v>15</v>
      </c>
      <c r="B46" s="78" t="s">
        <v>164</v>
      </c>
      <c r="C46" s="80" t="s">
        <v>56</v>
      </c>
      <c r="D46" s="67">
        <v>3202</v>
      </c>
      <c r="E46" s="67">
        <v>10</v>
      </c>
      <c r="F46" s="77">
        <v>2.72</v>
      </c>
      <c r="G46" s="67">
        <f t="shared" si="1"/>
        <v>87094.40000000001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16">
        <v>16</v>
      </c>
      <c r="B47" s="78" t="s">
        <v>171</v>
      </c>
      <c r="C47" s="80" t="s">
        <v>56</v>
      </c>
      <c r="D47" s="67">
        <v>3202</v>
      </c>
      <c r="E47" s="67">
        <v>40</v>
      </c>
      <c r="F47" s="77">
        <v>0.93</v>
      </c>
      <c r="G47" s="67">
        <f t="shared" si="1"/>
        <v>119114.40000000001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1.25" customHeight="1">
      <c r="A48" s="16">
        <v>17</v>
      </c>
      <c r="B48" s="190" t="s">
        <v>172</v>
      </c>
      <c r="C48" s="191" t="s">
        <v>108</v>
      </c>
      <c r="D48" s="67">
        <v>230.7</v>
      </c>
      <c r="E48" s="67">
        <v>40</v>
      </c>
      <c r="F48" s="81">
        <v>0.93</v>
      </c>
      <c r="G48" s="67">
        <f t="shared" si="1"/>
        <v>8582.04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16">
        <v>18</v>
      </c>
      <c r="B49" s="82" t="s">
        <v>112</v>
      </c>
      <c r="C49" s="83" t="s">
        <v>56</v>
      </c>
      <c r="D49" s="67">
        <v>3202</v>
      </c>
      <c r="E49" s="67">
        <v>40</v>
      </c>
      <c r="F49" s="77">
        <v>0.37</v>
      </c>
      <c r="G49" s="67">
        <f t="shared" si="1"/>
        <v>47389.6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16">
        <v>19</v>
      </c>
      <c r="B50" s="82" t="s">
        <v>173</v>
      </c>
      <c r="C50" s="116" t="s">
        <v>56</v>
      </c>
      <c r="D50" s="67">
        <v>49.8</v>
      </c>
      <c r="E50" s="67">
        <v>5</v>
      </c>
      <c r="F50" s="77">
        <v>2.72</v>
      </c>
      <c r="G50" s="67">
        <f t="shared" si="1"/>
        <v>677.2800000000001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16">
        <v>20</v>
      </c>
      <c r="B51" s="82" t="s">
        <v>113</v>
      </c>
      <c r="C51" s="116" t="s">
        <v>56</v>
      </c>
      <c r="D51" s="192">
        <v>326</v>
      </c>
      <c r="E51" s="67">
        <v>2</v>
      </c>
      <c r="F51" s="77">
        <v>6.46</v>
      </c>
      <c r="G51" s="67">
        <f t="shared" si="1"/>
        <v>4211.92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4">
      <c r="A52" s="16">
        <v>21</v>
      </c>
      <c r="B52" s="82" t="s">
        <v>215</v>
      </c>
      <c r="C52" s="116" t="s">
        <v>30</v>
      </c>
      <c r="D52" s="91">
        <v>4.045</v>
      </c>
      <c r="E52" s="67">
        <v>3</v>
      </c>
      <c r="F52" s="92">
        <v>2074.05</v>
      </c>
      <c r="G52" s="67">
        <f t="shared" si="1"/>
        <v>25168.59675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4.75" customHeight="1">
      <c r="A53" s="16">
        <v>22</v>
      </c>
      <c r="B53" s="193" t="s">
        <v>216</v>
      </c>
      <c r="C53" s="83" t="s">
        <v>30</v>
      </c>
      <c r="D53" s="91">
        <v>4.045</v>
      </c>
      <c r="E53" s="67">
        <v>3</v>
      </c>
      <c r="F53" s="92">
        <v>3234.65</v>
      </c>
      <c r="G53" s="67">
        <f t="shared" si="1"/>
        <v>39252.47775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16">
        <v>23</v>
      </c>
      <c r="B54" s="85" t="s">
        <v>187</v>
      </c>
      <c r="C54" s="83" t="s">
        <v>45</v>
      </c>
      <c r="D54" s="91">
        <v>40</v>
      </c>
      <c r="E54" s="67">
        <v>120</v>
      </c>
      <c r="F54" s="92">
        <v>2.22</v>
      </c>
      <c r="G54" s="67">
        <f t="shared" si="1"/>
        <v>10656.000000000002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16"/>
      <c r="B55" s="72" t="s">
        <v>94</v>
      </c>
      <c r="C55" s="83" t="s">
        <v>80</v>
      </c>
      <c r="D55" s="67"/>
      <c r="E55" s="67"/>
      <c r="F55" s="93"/>
      <c r="G55" s="67">
        <f>SUM(G30:G54)</f>
        <v>783943.6577000002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16"/>
      <c r="B56" s="72" t="s">
        <v>95</v>
      </c>
      <c r="C56" s="83"/>
      <c r="D56" s="67"/>
      <c r="E56" s="67"/>
      <c r="F56" s="93"/>
      <c r="G56" s="69">
        <f>G55*1.18</f>
        <v>925053.5160860003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17"/>
      <c r="B57" s="72" t="s">
        <v>96</v>
      </c>
      <c r="C57" s="63" t="s">
        <v>11</v>
      </c>
      <c r="D57" s="67"/>
      <c r="E57" s="67"/>
      <c r="F57" s="93"/>
      <c r="G57" s="69">
        <f>G56/C5/12</f>
        <v>1.2751040591313014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30" t="s">
        <v>116</v>
      </c>
      <c r="B58" s="73" t="s">
        <v>19</v>
      </c>
      <c r="C58" s="63" t="s">
        <v>188</v>
      </c>
      <c r="D58" s="69">
        <v>17823</v>
      </c>
      <c r="E58" s="67"/>
      <c r="F58" s="68">
        <v>0.71</v>
      </c>
      <c r="G58" s="69">
        <f>D58*F58*12</f>
        <v>151851.96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13"/>
      <c r="B59" s="140"/>
      <c r="C59" s="63" t="s">
        <v>11</v>
      </c>
      <c r="D59" s="67"/>
      <c r="E59" s="67"/>
      <c r="F59" s="68"/>
      <c r="G59" s="119">
        <f>G58/C5/12</f>
        <v>0.2093144312366928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>
      <c r="A60" s="13" t="s">
        <v>118</v>
      </c>
      <c r="B60" s="94" t="s">
        <v>24</v>
      </c>
      <c r="C60" s="95"/>
      <c r="D60" s="96" t="s">
        <v>119</v>
      </c>
      <c r="E60" s="96"/>
      <c r="F60" s="65"/>
      <c r="G60" s="6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13" t="s">
        <v>120</v>
      </c>
      <c r="B61" s="97" t="s">
        <v>25</v>
      </c>
      <c r="C61" s="98"/>
      <c r="D61" s="96"/>
      <c r="E61" s="96"/>
      <c r="F61" s="65"/>
      <c r="G61" s="6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19">
        <v>1</v>
      </c>
      <c r="B62" s="99" t="s">
        <v>217</v>
      </c>
      <c r="C62" s="62" t="s">
        <v>220</v>
      </c>
      <c r="D62" s="91">
        <v>88</v>
      </c>
      <c r="E62" s="91"/>
      <c r="F62" s="63">
        <v>36.87</v>
      </c>
      <c r="G62" s="62">
        <f>D62*F62</f>
        <v>3244.56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5">
        <v>2</v>
      </c>
      <c r="B63" s="164" t="s">
        <v>121</v>
      </c>
      <c r="C63" s="101" t="s">
        <v>122</v>
      </c>
      <c r="D63" s="194">
        <v>1414</v>
      </c>
      <c r="E63" s="195"/>
      <c r="F63" s="102">
        <v>18.47</v>
      </c>
      <c r="G63" s="165">
        <f aca="true" t="shared" si="2" ref="G63:G73">D63*F63</f>
        <v>26116.579999999998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18">
        <v>3</v>
      </c>
      <c r="B64" s="100" t="s">
        <v>28</v>
      </c>
      <c r="C64" s="104" t="s">
        <v>29</v>
      </c>
      <c r="D64" s="196">
        <v>1414</v>
      </c>
      <c r="E64" s="197"/>
      <c r="F64" s="105">
        <v>18.47</v>
      </c>
      <c r="G64" s="148">
        <f t="shared" si="2"/>
        <v>26116.579999999998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4">
      <c r="A65" s="18">
        <v>4</v>
      </c>
      <c r="B65" s="107" t="s">
        <v>123</v>
      </c>
      <c r="C65" s="104" t="s">
        <v>30</v>
      </c>
      <c r="D65" s="196">
        <v>17.823</v>
      </c>
      <c r="E65" s="197"/>
      <c r="F65" s="105">
        <v>1846.86</v>
      </c>
      <c r="G65" s="148">
        <f t="shared" si="2"/>
        <v>32916.58578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19">
        <v>5</v>
      </c>
      <c r="B66" s="109" t="s">
        <v>31</v>
      </c>
      <c r="C66" s="104" t="s">
        <v>32</v>
      </c>
      <c r="D66" s="196">
        <v>4.080000000000001</v>
      </c>
      <c r="E66" s="197"/>
      <c r="F66" s="105">
        <v>2077.72</v>
      </c>
      <c r="G66" s="148">
        <f t="shared" si="2"/>
        <v>8477.097600000001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18">
        <v>6</v>
      </c>
      <c r="B67" s="107" t="s">
        <v>33</v>
      </c>
      <c r="C67" s="104" t="s">
        <v>34</v>
      </c>
      <c r="D67" s="196">
        <v>83</v>
      </c>
      <c r="E67" s="197"/>
      <c r="F67" s="105">
        <v>19.95</v>
      </c>
      <c r="G67" s="148">
        <f t="shared" si="2"/>
        <v>1655.85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18">
        <v>7</v>
      </c>
      <c r="B68" s="107" t="s">
        <v>197</v>
      </c>
      <c r="C68" s="104" t="s">
        <v>35</v>
      </c>
      <c r="D68" s="196">
        <v>160</v>
      </c>
      <c r="E68" s="197"/>
      <c r="F68" s="105">
        <v>277.9</v>
      </c>
      <c r="G68" s="148">
        <f t="shared" si="2"/>
        <v>44464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18">
        <v>8</v>
      </c>
      <c r="B69" s="107" t="s">
        <v>124</v>
      </c>
      <c r="C69" s="104" t="s">
        <v>36</v>
      </c>
      <c r="D69" s="196">
        <v>24</v>
      </c>
      <c r="E69" s="197"/>
      <c r="F69" s="105">
        <v>33.37</v>
      </c>
      <c r="G69" s="148">
        <f t="shared" si="2"/>
        <v>800.8799999999999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18">
        <v>9</v>
      </c>
      <c r="B70" s="110" t="s">
        <v>189</v>
      </c>
      <c r="C70" s="104" t="s">
        <v>37</v>
      </c>
      <c r="D70" s="196">
        <v>21</v>
      </c>
      <c r="E70" s="197"/>
      <c r="F70" s="81">
        <v>500.96</v>
      </c>
      <c r="G70" s="148">
        <f t="shared" si="2"/>
        <v>10520.16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21">
        <v>10</v>
      </c>
      <c r="B71" s="107" t="s">
        <v>125</v>
      </c>
      <c r="C71" s="104" t="s">
        <v>27</v>
      </c>
      <c r="D71" s="196">
        <v>160.16</v>
      </c>
      <c r="E71" s="197"/>
      <c r="F71" s="105">
        <v>50.56</v>
      </c>
      <c r="G71" s="148">
        <f t="shared" si="2"/>
        <v>8097.689600000001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18">
        <v>11</v>
      </c>
      <c r="B72" s="107" t="s">
        <v>126</v>
      </c>
      <c r="C72" s="104" t="s">
        <v>27</v>
      </c>
      <c r="D72" s="196">
        <v>21</v>
      </c>
      <c r="E72" s="197"/>
      <c r="F72" s="105">
        <v>967.29</v>
      </c>
      <c r="G72" s="148">
        <f t="shared" si="2"/>
        <v>20313.09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18">
        <v>12</v>
      </c>
      <c r="B73" s="110" t="s">
        <v>127</v>
      </c>
      <c r="C73" s="104" t="s">
        <v>27</v>
      </c>
      <c r="D73" s="196">
        <v>408</v>
      </c>
      <c r="E73" s="197"/>
      <c r="F73" s="105">
        <v>5.54</v>
      </c>
      <c r="G73" s="148">
        <f t="shared" si="2"/>
        <v>2260.32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20"/>
      <c r="B74" s="115" t="s">
        <v>94</v>
      </c>
      <c r="C74" s="104"/>
      <c r="D74" s="113"/>
      <c r="E74" s="113"/>
      <c r="F74" s="81"/>
      <c r="G74" s="149">
        <f>SUM(G63:G73)+G62</f>
        <v>184983.39298000003</v>
      </c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</row>
    <row r="75" spans="1:18" ht="12.75">
      <c r="A75" s="20"/>
      <c r="B75" s="72" t="s">
        <v>95</v>
      </c>
      <c r="C75" s="116"/>
      <c r="D75" s="116"/>
      <c r="E75" s="116"/>
      <c r="F75" s="92"/>
      <c r="G75" s="117">
        <f>G74*1.18</f>
        <v>218280.40371640003</v>
      </c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</row>
    <row r="76" spans="1:18" ht="12.75">
      <c r="A76" s="20"/>
      <c r="B76" s="72" t="s">
        <v>96</v>
      </c>
      <c r="C76" s="63" t="s">
        <v>11</v>
      </c>
      <c r="D76" s="62"/>
      <c r="E76" s="62"/>
      <c r="F76" s="118"/>
      <c r="G76" s="119">
        <f>G75/C5/12</f>
        <v>0.3008801371678967</v>
      </c>
      <c r="H76" s="199"/>
      <c r="I76" s="200"/>
      <c r="J76" s="199"/>
      <c r="K76" s="199"/>
      <c r="L76" s="199"/>
      <c r="M76" s="199"/>
      <c r="N76" s="199"/>
      <c r="O76" s="199"/>
      <c r="P76" s="199"/>
      <c r="Q76" s="199"/>
      <c r="R76" s="199"/>
    </row>
    <row r="77" spans="1:18" ht="12.75">
      <c r="A77" s="13" t="s">
        <v>130</v>
      </c>
      <c r="B77" s="120" t="s">
        <v>38</v>
      </c>
      <c r="C77" s="57"/>
      <c r="D77" s="96" t="s">
        <v>119</v>
      </c>
      <c r="E77" s="62"/>
      <c r="F77" s="121"/>
      <c r="G77" s="62"/>
      <c r="H77" s="199"/>
      <c r="I77" s="55"/>
      <c r="J77" s="55"/>
      <c r="K77" s="55"/>
      <c r="L77" s="55"/>
      <c r="M77" s="55"/>
      <c r="N77" s="55"/>
      <c r="O77" s="55"/>
      <c r="P77" s="55"/>
      <c r="Q77" s="55"/>
      <c r="R77" s="201"/>
    </row>
    <row r="78" spans="1:19" ht="36">
      <c r="A78" s="20">
        <v>1</v>
      </c>
      <c r="B78" s="122" t="s">
        <v>230</v>
      </c>
      <c r="C78" s="123" t="s">
        <v>40</v>
      </c>
      <c r="D78" s="126">
        <v>492.6</v>
      </c>
      <c r="E78" s="124"/>
      <c r="F78" s="125">
        <v>923.43</v>
      </c>
      <c r="G78" s="148">
        <f aca="true" t="shared" si="3" ref="G78:G85">D78*F78</f>
        <v>454881.618</v>
      </c>
      <c r="H78" s="199"/>
      <c r="I78" s="202"/>
      <c r="J78" s="199"/>
      <c r="K78" s="199"/>
      <c r="L78" s="199"/>
      <c r="M78" s="199"/>
      <c r="N78" s="199"/>
      <c r="O78" s="203"/>
      <c r="P78" s="199"/>
      <c r="Q78" s="199"/>
      <c r="R78" s="199"/>
      <c r="S78" s="39"/>
    </row>
    <row r="79" spans="1:19" ht="12.75">
      <c r="A79" s="20">
        <v>2</v>
      </c>
      <c r="B79" s="122" t="s">
        <v>43</v>
      </c>
      <c r="C79" s="123" t="s">
        <v>44</v>
      </c>
      <c r="D79" s="126">
        <f>H87+I87+J87+K87+L87+M87+N87+O87+P87+Q87+R87</f>
        <v>0</v>
      </c>
      <c r="E79" s="124"/>
      <c r="F79" s="125">
        <v>133.9</v>
      </c>
      <c r="G79" s="148">
        <f t="shared" si="3"/>
        <v>0</v>
      </c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39"/>
    </row>
    <row r="80" spans="1:19" ht="12.75">
      <c r="A80" s="20">
        <v>3</v>
      </c>
      <c r="B80" s="122" t="s">
        <v>198</v>
      </c>
      <c r="C80" s="123" t="s">
        <v>199</v>
      </c>
      <c r="D80" s="126">
        <v>22</v>
      </c>
      <c r="E80" s="124"/>
      <c r="F80" s="125">
        <v>129.28</v>
      </c>
      <c r="G80" s="148">
        <f t="shared" si="3"/>
        <v>2844.16</v>
      </c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39"/>
    </row>
    <row r="81" spans="1:19" ht="12.75">
      <c r="A81" s="20">
        <v>4</v>
      </c>
      <c r="B81" s="122" t="s">
        <v>46</v>
      </c>
      <c r="C81" s="123" t="s">
        <v>159</v>
      </c>
      <c r="D81" s="126">
        <f>H91+I91+J91+K91+L91+M91+N91+O91+P91+Q91+R91</f>
        <v>0</v>
      </c>
      <c r="E81" s="124"/>
      <c r="F81" s="125">
        <v>69.26</v>
      </c>
      <c r="G81" s="148">
        <f t="shared" si="3"/>
        <v>0</v>
      </c>
      <c r="H81" s="204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39"/>
    </row>
    <row r="82" spans="1:19" ht="12.75">
      <c r="A82" s="20">
        <v>5</v>
      </c>
      <c r="B82" s="122" t="s">
        <v>47</v>
      </c>
      <c r="C82" s="123" t="s">
        <v>45</v>
      </c>
      <c r="D82" s="126">
        <v>28600</v>
      </c>
      <c r="E82" s="124"/>
      <c r="F82" s="125">
        <v>23.35</v>
      </c>
      <c r="G82" s="148">
        <f t="shared" si="3"/>
        <v>667810</v>
      </c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39"/>
    </row>
    <row r="83" spans="1:19" ht="12.75">
      <c r="A83" s="20">
        <v>6</v>
      </c>
      <c r="B83" s="122" t="s">
        <v>176</v>
      </c>
      <c r="C83" s="123" t="s">
        <v>42</v>
      </c>
      <c r="D83" s="126">
        <f>H95+I95+J95+K95+L95+M95+N95+O95+P95+Q95+R95</f>
        <v>0</v>
      </c>
      <c r="E83" s="124"/>
      <c r="F83" s="125">
        <v>76.35</v>
      </c>
      <c r="G83" s="148">
        <f t="shared" si="3"/>
        <v>0</v>
      </c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39"/>
    </row>
    <row r="84" spans="1:19" ht="12" customHeight="1">
      <c r="A84" s="20">
        <v>7</v>
      </c>
      <c r="B84" s="122" t="s">
        <v>175</v>
      </c>
      <c r="C84" s="123" t="s">
        <v>45</v>
      </c>
      <c r="D84" s="126">
        <f>H96+I96+J96+K96+L96+M96+N96+O96+P96+Q96+R96</f>
        <v>0</v>
      </c>
      <c r="E84" s="124"/>
      <c r="F84" s="125">
        <v>9.8</v>
      </c>
      <c r="G84" s="148">
        <f t="shared" si="3"/>
        <v>0</v>
      </c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39"/>
    </row>
    <row r="85" spans="1:19" ht="26.25" customHeight="1">
      <c r="A85" s="20">
        <v>8</v>
      </c>
      <c r="B85" s="122" t="s">
        <v>177</v>
      </c>
      <c r="C85" s="123" t="s">
        <v>44</v>
      </c>
      <c r="D85" s="126">
        <f>H97+I97+J97+K97+L97+M97+N97+O97+P97+Q97+R97</f>
        <v>0</v>
      </c>
      <c r="E85" s="124"/>
      <c r="F85" s="125">
        <v>175.4</v>
      </c>
      <c r="G85" s="148">
        <f t="shared" si="3"/>
        <v>0</v>
      </c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39"/>
    </row>
    <row r="86" spans="1:19" ht="12.75">
      <c r="A86" s="20"/>
      <c r="B86" s="115" t="s">
        <v>94</v>
      </c>
      <c r="C86" s="83"/>
      <c r="D86" s="83"/>
      <c r="E86" s="83"/>
      <c r="F86" s="127"/>
      <c r="G86" s="86">
        <f>SUM(G78:G83)</f>
        <v>1125535.778</v>
      </c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39"/>
    </row>
    <row r="87" spans="1:19" ht="12.75">
      <c r="A87" s="20"/>
      <c r="B87" s="72" t="s">
        <v>95</v>
      </c>
      <c r="C87" s="83"/>
      <c r="D87" s="83"/>
      <c r="E87" s="83"/>
      <c r="F87" s="127"/>
      <c r="G87" s="128">
        <f>G86*1.18</f>
        <v>1328132.21804</v>
      </c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39"/>
    </row>
    <row r="88" spans="1:19" ht="12.75">
      <c r="A88" s="20"/>
      <c r="B88" s="72" t="s">
        <v>96</v>
      </c>
      <c r="C88" s="63" t="s">
        <v>11</v>
      </c>
      <c r="D88" s="83"/>
      <c r="E88" s="83"/>
      <c r="F88" s="127"/>
      <c r="G88" s="128">
        <f>G87/C5/12</f>
        <v>1.8307122267382645</v>
      </c>
      <c r="H88" s="199"/>
      <c r="I88" s="200"/>
      <c r="J88" s="199"/>
      <c r="K88" s="199"/>
      <c r="L88" s="199"/>
      <c r="M88" s="199"/>
      <c r="N88" s="199"/>
      <c r="O88" s="199"/>
      <c r="P88" s="199"/>
      <c r="Q88" s="199"/>
      <c r="R88" s="199"/>
      <c r="S88" s="39"/>
    </row>
    <row r="89" spans="1:19" ht="12.75">
      <c r="A89" s="13" t="s">
        <v>131</v>
      </c>
      <c r="B89" s="120" t="s">
        <v>49</v>
      </c>
      <c r="C89" s="123"/>
      <c r="D89" s="96" t="s">
        <v>119</v>
      </c>
      <c r="E89" s="126"/>
      <c r="F89" s="125"/>
      <c r="G89" s="83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39"/>
    </row>
    <row r="90" spans="1:19" ht="24">
      <c r="A90" s="20">
        <v>1</v>
      </c>
      <c r="B90" s="122" t="s">
        <v>50</v>
      </c>
      <c r="C90" s="123" t="s">
        <v>40</v>
      </c>
      <c r="D90" s="126">
        <f>H101+I101+J101+K101+L101+M101+N101+O101+P101+Q101+R101</f>
        <v>0</v>
      </c>
      <c r="E90" s="124"/>
      <c r="F90" s="125">
        <v>923.43</v>
      </c>
      <c r="G90" s="148">
        <f aca="true" t="shared" si="4" ref="G90:G95">D90*F90</f>
        <v>0</v>
      </c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39"/>
    </row>
    <row r="91" spans="1:19" ht="24">
      <c r="A91" s="20">
        <v>2</v>
      </c>
      <c r="B91" s="122" t="s">
        <v>51</v>
      </c>
      <c r="C91" s="123" t="s">
        <v>52</v>
      </c>
      <c r="D91" s="126">
        <f>H102+I102+J102+K102+L102+M102+N102+O102+P102+Q102+R102</f>
        <v>0</v>
      </c>
      <c r="E91" s="124"/>
      <c r="F91" s="125">
        <v>1804.73</v>
      </c>
      <c r="G91" s="148">
        <f t="shared" si="4"/>
        <v>0</v>
      </c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39"/>
    </row>
    <row r="92" spans="1:19" ht="11.25" customHeight="1">
      <c r="A92" s="20">
        <v>3</v>
      </c>
      <c r="B92" s="122" t="s">
        <v>53</v>
      </c>
      <c r="C92" s="123" t="s">
        <v>52</v>
      </c>
      <c r="D92" s="126">
        <f>H103+I103+J103+K103+L103+M103+N103+O103+P103+Q103+R103</f>
        <v>0</v>
      </c>
      <c r="E92" s="124"/>
      <c r="F92" s="125">
        <v>272.41</v>
      </c>
      <c r="G92" s="148">
        <f t="shared" si="4"/>
        <v>0</v>
      </c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39"/>
    </row>
    <row r="93" spans="1:19" ht="24">
      <c r="A93" s="20">
        <v>4</v>
      </c>
      <c r="B93" s="122" t="s">
        <v>54</v>
      </c>
      <c r="C93" s="123" t="s">
        <v>55</v>
      </c>
      <c r="D93" s="126">
        <f>H106+I106+J106+K106+L106+M106+N106+O106+P106+Q106+R106</f>
        <v>0</v>
      </c>
      <c r="E93" s="124"/>
      <c r="F93" s="125">
        <v>129.28</v>
      </c>
      <c r="G93" s="148">
        <f t="shared" si="4"/>
        <v>0</v>
      </c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39"/>
    </row>
    <row r="94" spans="1:19" ht="12.75">
      <c r="A94" s="20">
        <v>5</v>
      </c>
      <c r="B94" s="122" t="s">
        <v>57</v>
      </c>
      <c r="C94" s="123" t="s">
        <v>44</v>
      </c>
      <c r="D94" s="126">
        <f>H112+I112+J112+K112+L112+M112+N112+O112+P112+Q112+R112</f>
        <v>0</v>
      </c>
      <c r="E94" s="124"/>
      <c r="F94" s="125">
        <v>78.49</v>
      </c>
      <c r="G94" s="148">
        <f t="shared" si="4"/>
        <v>0</v>
      </c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39"/>
    </row>
    <row r="95" spans="1:19" ht="12.75">
      <c r="A95" s="20">
        <v>6</v>
      </c>
      <c r="B95" s="122" t="s">
        <v>58</v>
      </c>
      <c r="C95" s="123" t="s">
        <v>48</v>
      </c>
      <c r="D95" s="126">
        <v>420.4</v>
      </c>
      <c r="E95" s="124"/>
      <c r="F95" s="125">
        <v>91.31</v>
      </c>
      <c r="G95" s="148">
        <f t="shared" si="4"/>
        <v>38386.724</v>
      </c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39"/>
    </row>
    <row r="96" spans="1:19" ht="12.75">
      <c r="A96" s="20"/>
      <c r="B96" s="115" t="s">
        <v>94</v>
      </c>
      <c r="C96" s="83"/>
      <c r="D96" s="83"/>
      <c r="E96" s="83"/>
      <c r="F96" s="127"/>
      <c r="G96" s="86">
        <f>SUM(G90:G95)</f>
        <v>38386.724</v>
      </c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39"/>
    </row>
    <row r="97" spans="1:19" ht="12.75">
      <c r="A97" s="20"/>
      <c r="B97" s="72" t="s">
        <v>95</v>
      </c>
      <c r="C97" s="83"/>
      <c r="D97" s="83"/>
      <c r="E97" s="83"/>
      <c r="F97" s="127"/>
      <c r="G97" s="128">
        <f>G96*1.18</f>
        <v>45296.33432</v>
      </c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39"/>
    </row>
    <row r="98" spans="1:19" ht="12.75">
      <c r="A98" s="20"/>
      <c r="B98" s="72" t="s">
        <v>96</v>
      </c>
      <c r="C98" s="63" t="s">
        <v>11</v>
      </c>
      <c r="D98" s="83"/>
      <c r="E98" s="83"/>
      <c r="F98" s="127"/>
      <c r="G98" s="128">
        <f>G97/C5/12</f>
        <v>0.06243697121392367</v>
      </c>
      <c r="H98" s="199"/>
      <c r="I98" s="200"/>
      <c r="J98" s="199"/>
      <c r="K98" s="199"/>
      <c r="L98" s="199"/>
      <c r="M98" s="199"/>
      <c r="N98" s="199"/>
      <c r="O98" s="199"/>
      <c r="P98" s="199"/>
      <c r="Q98" s="199"/>
      <c r="R98" s="199"/>
      <c r="S98" s="39"/>
    </row>
    <row r="99" spans="1:18" ht="24">
      <c r="A99" s="13" t="s">
        <v>132</v>
      </c>
      <c r="B99" s="129" t="s">
        <v>133</v>
      </c>
      <c r="C99" s="95"/>
      <c r="D99" s="96"/>
      <c r="E99" s="83"/>
      <c r="F99" s="127"/>
      <c r="G99" s="128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</row>
    <row r="100" spans="1:18" ht="25.5" customHeight="1">
      <c r="A100" s="12">
        <v>1</v>
      </c>
      <c r="B100" s="107" t="s">
        <v>134</v>
      </c>
      <c r="C100" s="63" t="s">
        <v>135</v>
      </c>
      <c r="D100" s="83">
        <v>11</v>
      </c>
      <c r="E100" s="83">
        <v>12</v>
      </c>
      <c r="F100" s="127">
        <v>340.53</v>
      </c>
      <c r="G100" s="86">
        <f aca="true" t="shared" si="5" ref="G100:G106">D100*E100*F100</f>
        <v>44949.96</v>
      </c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</row>
    <row r="101" spans="1:18" ht="15" customHeight="1">
      <c r="A101" s="12">
        <v>2</v>
      </c>
      <c r="B101" s="100" t="s">
        <v>136</v>
      </c>
      <c r="C101" s="63" t="s">
        <v>135</v>
      </c>
      <c r="D101" s="83">
        <v>11</v>
      </c>
      <c r="E101" s="83">
        <v>4</v>
      </c>
      <c r="F101" s="127">
        <v>227.02</v>
      </c>
      <c r="G101" s="86">
        <f t="shared" si="5"/>
        <v>9988.880000000001</v>
      </c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</row>
    <row r="102" spans="1:18" ht="12.75">
      <c r="A102" s="12">
        <v>3</v>
      </c>
      <c r="B102" s="100" t="s">
        <v>200</v>
      </c>
      <c r="C102" s="63" t="s">
        <v>135</v>
      </c>
      <c r="D102" s="83">
        <v>11</v>
      </c>
      <c r="E102" s="83">
        <v>0</v>
      </c>
      <c r="F102" s="127">
        <v>13353.97</v>
      </c>
      <c r="G102" s="86">
        <f t="shared" si="5"/>
        <v>0</v>
      </c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</row>
    <row r="103" spans="1:19" ht="12.75">
      <c r="A103" s="12">
        <v>4</v>
      </c>
      <c r="B103" s="100" t="s">
        <v>201</v>
      </c>
      <c r="C103" s="63" t="s">
        <v>135</v>
      </c>
      <c r="D103" s="83">
        <v>2</v>
      </c>
      <c r="E103" s="83">
        <v>0</v>
      </c>
      <c r="F103" s="127">
        <v>8906.49</v>
      </c>
      <c r="G103" s="86">
        <f t="shared" si="5"/>
        <v>0</v>
      </c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39"/>
    </row>
    <row r="104" spans="1:19" ht="12.75">
      <c r="A104" s="12">
        <v>5</v>
      </c>
      <c r="B104" s="100" t="s">
        <v>204</v>
      </c>
      <c r="C104" s="63" t="s">
        <v>135</v>
      </c>
      <c r="D104" s="83">
        <v>1</v>
      </c>
      <c r="E104" s="83">
        <v>0</v>
      </c>
      <c r="F104" s="127">
        <v>2217.2</v>
      </c>
      <c r="G104" s="86">
        <f t="shared" si="5"/>
        <v>0</v>
      </c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39"/>
    </row>
    <row r="105" spans="1:19" ht="24">
      <c r="A105" s="12">
        <v>6</v>
      </c>
      <c r="B105" s="107" t="s">
        <v>221</v>
      </c>
      <c r="C105" s="63" t="s">
        <v>135</v>
      </c>
      <c r="D105" s="83">
        <v>1</v>
      </c>
      <c r="E105" s="83">
        <v>2</v>
      </c>
      <c r="F105" s="127">
        <v>113.51</v>
      </c>
      <c r="G105" s="86">
        <f t="shared" si="5"/>
        <v>227.02</v>
      </c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39"/>
    </row>
    <row r="106" spans="1:19" ht="12.75">
      <c r="A106" s="12">
        <v>7</v>
      </c>
      <c r="B106" s="107" t="s">
        <v>222</v>
      </c>
      <c r="C106" s="63" t="s">
        <v>135</v>
      </c>
      <c r="D106" s="83">
        <v>1</v>
      </c>
      <c r="E106" s="83">
        <v>1</v>
      </c>
      <c r="F106" s="127">
        <v>7667.47</v>
      </c>
      <c r="G106" s="86">
        <f t="shared" si="5"/>
        <v>7667.47</v>
      </c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39"/>
    </row>
    <row r="107" spans="1:19" ht="12.75">
      <c r="A107" s="12"/>
      <c r="B107" s="115" t="s">
        <v>94</v>
      </c>
      <c r="C107" s="63"/>
      <c r="D107" s="83"/>
      <c r="E107" s="83"/>
      <c r="F107" s="127"/>
      <c r="G107" s="86">
        <f>G100+G101+G102+G103+G104+G105+G106</f>
        <v>62833.329999999994</v>
      </c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39"/>
    </row>
    <row r="108" spans="1:19" ht="12.75">
      <c r="A108" s="12"/>
      <c r="B108" s="72" t="s">
        <v>95</v>
      </c>
      <c r="C108" s="63"/>
      <c r="D108" s="83"/>
      <c r="E108" s="83"/>
      <c r="F108" s="127"/>
      <c r="G108" s="128">
        <f>G107*1.18</f>
        <v>74143.32939999999</v>
      </c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39"/>
    </row>
    <row r="109" spans="1:19" ht="12.75">
      <c r="A109" s="20"/>
      <c r="B109" s="72" t="s">
        <v>96</v>
      </c>
      <c r="C109" s="63" t="s">
        <v>137</v>
      </c>
      <c r="D109" s="83"/>
      <c r="E109" s="83"/>
      <c r="F109" s="127"/>
      <c r="G109" s="128">
        <f>G108/C5/12</f>
        <v>0.10219999019674005</v>
      </c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39"/>
    </row>
    <row r="110" spans="1:19" ht="12.75">
      <c r="A110" s="13" t="s">
        <v>138</v>
      </c>
      <c r="B110" s="130" t="s">
        <v>59</v>
      </c>
      <c r="C110" s="97"/>
      <c r="D110" s="96" t="s">
        <v>119</v>
      </c>
      <c r="E110" s="97"/>
      <c r="F110" s="130"/>
      <c r="G110" s="97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39"/>
    </row>
    <row r="111" spans="1:19" ht="24">
      <c r="A111" s="9">
        <v>1</v>
      </c>
      <c r="B111" s="110" t="s">
        <v>139</v>
      </c>
      <c r="C111" s="131" t="s">
        <v>56</v>
      </c>
      <c r="D111" s="106">
        <v>16</v>
      </c>
      <c r="E111" s="132"/>
      <c r="F111" s="133">
        <v>109.1</v>
      </c>
      <c r="G111" s="106">
        <f>D111*F111</f>
        <v>1745.6</v>
      </c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39"/>
    </row>
    <row r="112" spans="1:19" ht="12.75">
      <c r="A112" s="9">
        <v>2</v>
      </c>
      <c r="B112" s="110" t="s">
        <v>60</v>
      </c>
      <c r="C112" s="131" t="s">
        <v>61</v>
      </c>
      <c r="D112" s="106">
        <v>297</v>
      </c>
      <c r="E112" s="132"/>
      <c r="F112" s="133">
        <v>39.25</v>
      </c>
      <c r="G112" s="106">
        <f aca="true" t="shared" si="6" ref="G112:G133">D112*F112</f>
        <v>11657.25</v>
      </c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39"/>
    </row>
    <row r="113" spans="1:19" ht="12.75">
      <c r="A113" s="9">
        <v>3</v>
      </c>
      <c r="B113" s="110" t="s">
        <v>62</v>
      </c>
      <c r="C113" s="131" t="s">
        <v>63</v>
      </c>
      <c r="D113" s="106">
        <v>290</v>
      </c>
      <c r="E113" s="132"/>
      <c r="F113" s="134">
        <v>461.71</v>
      </c>
      <c r="G113" s="106">
        <f t="shared" si="6"/>
        <v>133895.9</v>
      </c>
      <c r="H113" s="199"/>
      <c r="I113" s="199"/>
      <c r="J113" s="199"/>
      <c r="K113" s="199"/>
      <c r="L113" s="199"/>
      <c r="M113" s="199"/>
      <c r="N113" s="199"/>
      <c r="O113" s="203"/>
      <c r="P113" s="199"/>
      <c r="Q113" s="199"/>
      <c r="R113" s="199"/>
      <c r="S113" s="39"/>
    </row>
    <row r="114" spans="1:19" ht="12.75">
      <c r="A114" s="9">
        <v>4</v>
      </c>
      <c r="B114" s="110" t="s">
        <v>140</v>
      </c>
      <c r="C114" s="131" t="s">
        <v>64</v>
      </c>
      <c r="D114" s="106">
        <v>200</v>
      </c>
      <c r="E114" s="132"/>
      <c r="F114" s="133">
        <v>235.13</v>
      </c>
      <c r="G114" s="106">
        <f t="shared" si="6"/>
        <v>47026</v>
      </c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39"/>
    </row>
    <row r="115" spans="1:19" ht="24">
      <c r="A115" s="9">
        <v>5</v>
      </c>
      <c r="B115" s="110" t="s">
        <v>141</v>
      </c>
      <c r="C115" s="131" t="s">
        <v>44</v>
      </c>
      <c r="D115" s="106">
        <v>16</v>
      </c>
      <c r="E115" s="132"/>
      <c r="F115" s="133">
        <v>266.89</v>
      </c>
      <c r="G115" s="106">
        <f t="shared" si="6"/>
        <v>4270.24</v>
      </c>
      <c r="H115" s="202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39"/>
    </row>
    <row r="116" spans="1:18" ht="12.75">
      <c r="A116" s="9">
        <v>6</v>
      </c>
      <c r="B116" s="110" t="s">
        <v>65</v>
      </c>
      <c r="C116" s="131" t="s">
        <v>44</v>
      </c>
      <c r="D116" s="106">
        <v>3</v>
      </c>
      <c r="E116" s="132"/>
      <c r="F116" s="133">
        <v>115.43</v>
      </c>
      <c r="G116" s="106">
        <f t="shared" si="6"/>
        <v>346.29</v>
      </c>
      <c r="H116" s="3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24">
      <c r="A117" s="9">
        <v>7</v>
      </c>
      <c r="B117" s="110" t="s">
        <v>142</v>
      </c>
      <c r="C117" s="131" t="s">
        <v>66</v>
      </c>
      <c r="D117" s="106">
        <v>7800</v>
      </c>
      <c r="E117" s="132"/>
      <c r="F117" s="133">
        <v>2.77</v>
      </c>
      <c r="G117" s="106">
        <f t="shared" si="6"/>
        <v>21606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" customHeight="1">
      <c r="A118" s="9">
        <v>8</v>
      </c>
      <c r="B118" s="110" t="s">
        <v>143</v>
      </c>
      <c r="C118" s="131" t="s">
        <v>44</v>
      </c>
      <c r="D118" s="106">
        <v>11</v>
      </c>
      <c r="E118" s="132"/>
      <c r="F118" s="133">
        <v>77.77</v>
      </c>
      <c r="G118" s="106">
        <f t="shared" si="6"/>
        <v>855.4699999999999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9">
        <v>9</v>
      </c>
      <c r="B119" s="110" t="s">
        <v>144</v>
      </c>
      <c r="C119" s="131" t="s">
        <v>41</v>
      </c>
      <c r="D119" s="106">
        <v>100</v>
      </c>
      <c r="E119" s="132"/>
      <c r="F119" s="133">
        <v>276.16</v>
      </c>
      <c r="G119" s="106">
        <f t="shared" si="6"/>
        <v>27616.000000000004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23">
        <v>10</v>
      </c>
      <c r="B120" s="110" t="s">
        <v>67</v>
      </c>
      <c r="C120" s="131" t="s">
        <v>66</v>
      </c>
      <c r="D120" s="106">
        <v>1280</v>
      </c>
      <c r="E120" s="132"/>
      <c r="F120" s="133">
        <v>18.47</v>
      </c>
      <c r="G120" s="106">
        <f t="shared" si="6"/>
        <v>23641.6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23">
        <v>11</v>
      </c>
      <c r="B121" s="110" t="s">
        <v>145</v>
      </c>
      <c r="C121" s="131" t="s">
        <v>44</v>
      </c>
      <c r="D121" s="106">
        <v>0</v>
      </c>
      <c r="E121" s="132"/>
      <c r="F121" s="133">
        <v>226.1</v>
      </c>
      <c r="G121" s="106">
        <f t="shared" si="6"/>
        <v>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23">
        <v>12</v>
      </c>
      <c r="B122" s="110" t="s">
        <v>146</v>
      </c>
      <c r="C122" s="131" t="s">
        <v>44</v>
      </c>
      <c r="D122" s="106">
        <v>0</v>
      </c>
      <c r="E122" s="132"/>
      <c r="F122" s="133">
        <v>118.05</v>
      </c>
      <c r="G122" s="106">
        <f t="shared" si="6"/>
        <v>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23">
        <v>13</v>
      </c>
      <c r="B123" s="110" t="s">
        <v>147</v>
      </c>
      <c r="C123" s="131" t="s">
        <v>44</v>
      </c>
      <c r="D123" s="106">
        <v>56</v>
      </c>
      <c r="E123" s="132"/>
      <c r="F123" s="133">
        <v>109.26</v>
      </c>
      <c r="G123" s="106">
        <f t="shared" si="6"/>
        <v>6118.56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23">
        <v>14</v>
      </c>
      <c r="B124" s="110" t="s">
        <v>148</v>
      </c>
      <c r="C124" s="131" t="s">
        <v>44</v>
      </c>
      <c r="D124" s="106">
        <v>11</v>
      </c>
      <c r="E124" s="132"/>
      <c r="F124" s="133">
        <v>510.81</v>
      </c>
      <c r="G124" s="106">
        <f t="shared" si="6"/>
        <v>5618.91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23">
        <v>15</v>
      </c>
      <c r="B125" s="110" t="s">
        <v>149</v>
      </c>
      <c r="C125" s="131" t="s">
        <v>66</v>
      </c>
      <c r="D125" s="106">
        <v>8</v>
      </c>
      <c r="E125" s="132"/>
      <c r="F125" s="133">
        <v>223</v>
      </c>
      <c r="G125" s="106">
        <f t="shared" si="6"/>
        <v>1784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23">
        <v>16</v>
      </c>
      <c r="B126" s="110" t="s">
        <v>150</v>
      </c>
      <c r="C126" s="131" t="s">
        <v>68</v>
      </c>
      <c r="D126" s="106">
        <v>13.6</v>
      </c>
      <c r="E126" s="132"/>
      <c r="F126" s="133">
        <v>169.49</v>
      </c>
      <c r="G126" s="106">
        <f t="shared" si="6"/>
        <v>2305.064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23">
        <v>17</v>
      </c>
      <c r="B127" s="110" t="s">
        <v>69</v>
      </c>
      <c r="C127" s="131" t="s">
        <v>70</v>
      </c>
      <c r="D127" s="106">
        <v>8</v>
      </c>
      <c r="E127" s="132"/>
      <c r="F127" s="133">
        <v>74.99</v>
      </c>
      <c r="G127" s="106">
        <f t="shared" si="6"/>
        <v>599.92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23">
        <v>18</v>
      </c>
      <c r="B128" s="110" t="s">
        <v>71</v>
      </c>
      <c r="C128" s="131" t="s">
        <v>30</v>
      </c>
      <c r="D128" s="198">
        <v>35.24</v>
      </c>
      <c r="E128" s="132"/>
      <c r="F128" s="133">
        <v>923.43</v>
      </c>
      <c r="G128" s="106">
        <f t="shared" si="6"/>
        <v>32541.6732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24">
      <c r="A129" s="23">
        <v>19</v>
      </c>
      <c r="B129" s="110" t="s">
        <v>151</v>
      </c>
      <c r="C129" s="131" t="s">
        <v>44</v>
      </c>
      <c r="D129" s="106">
        <v>220</v>
      </c>
      <c r="E129" s="132"/>
      <c r="F129" s="133">
        <v>46.17</v>
      </c>
      <c r="G129" s="106">
        <f t="shared" si="6"/>
        <v>10157.4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23">
        <v>20</v>
      </c>
      <c r="B130" s="110" t="s">
        <v>72</v>
      </c>
      <c r="C130" s="131" t="s">
        <v>44</v>
      </c>
      <c r="D130" s="114">
        <v>11</v>
      </c>
      <c r="E130" s="132"/>
      <c r="F130" s="135">
        <v>315.37</v>
      </c>
      <c r="G130" s="106">
        <f t="shared" si="6"/>
        <v>3469.07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9">
        <v>21</v>
      </c>
      <c r="B131" s="100" t="s">
        <v>73</v>
      </c>
      <c r="C131" s="131" t="s">
        <v>152</v>
      </c>
      <c r="D131" s="114">
        <v>0</v>
      </c>
      <c r="E131" s="132"/>
      <c r="F131" s="92">
        <v>230.86</v>
      </c>
      <c r="G131" s="106">
        <f t="shared" si="6"/>
        <v>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9">
        <v>22</v>
      </c>
      <c r="B132" s="100" t="s">
        <v>74</v>
      </c>
      <c r="C132" s="131" t="s">
        <v>44</v>
      </c>
      <c r="D132" s="136">
        <v>10</v>
      </c>
      <c r="E132" s="132"/>
      <c r="F132" s="135">
        <v>76.18</v>
      </c>
      <c r="G132" s="106">
        <f t="shared" si="6"/>
        <v>761.8000000000001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24">
      <c r="A133" s="9">
        <v>23</v>
      </c>
      <c r="B133" s="107" t="s">
        <v>205</v>
      </c>
      <c r="C133" s="131" t="s">
        <v>44</v>
      </c>
      <c r="D133" s="136">
        <v>26</v>
      </c>
      <c r="E133" s="132"/>
      <c r="F133" s="135">
        <v>120.45</v>
      </c>
      <c r="G133" s="106">
        <f t="shared" si="6"/>
        <v>3131.7000000000003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9"/>
      <c r="B134" s="115" t="s">
        <v>94</v>
      </c>
      <c r="C134" s="116"/>
      <c r="D134" s="114"/>
      <c r="E134" s="114"/>
      <c r="F134" s="92"/>
      <c r="G134" s="114">
        <f>SUM(G111:G132)</f>
        <v>336016.7472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" customHeight="1">
      <c r="A135" s="9"/>
      <c r="B135" s="72" t="s">
        <v>95</v>
      </c>
      <c r="C135" s="116"/>
      <c r="D135" s="114"/>
      <c r="E135" s="114"/>
      <c r="F135" s="92"/>
      <c r="G135" s="117">
        <f>G134*1.18</f>
        <v>396499.76169599994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13" t="s">
        <v>153</v>
      </c>
      <c r="B136" s="72" t="s">
        <v>96</v>
      </c>
      <c r="C136" s="63" t="s">
        <v>11</v>
      </c>
      <c r="D136" s="114"/>
      <c r="E136" s="114"/>
      <c r="F136" s="92"/>
      <c r="G136" s="117">
        <f>G135/C5/12</f>
        <v>0.5465396831551103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13"/>
      <c r="B137" s="66" t="s">
        <v>75</v>
      </c>
      <c r="C137" s="63" t="s">
        <v>76</v>
      </c>
      <c r="D137" s="67">
        <f>C5</f>
        <v>60456.08</v>
      </c>
      <c r="E137" s="67"/>
      <c r="F137" s="74">
        <v>2.8</v>
      </c>
      <c r="G137" s="137">
        <f>D137*F137*12</f>
        <v>2031324.2880000002</v>
      </c>
      <c r="H137" s="4"/>
      <c r="I137" s="46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13"/>
      <c r="B138" s="66"/>
      <c r="C138" s="63"/>
      <c r="D138" s="67"/>
      <c r="E138" s="67"/>
      <c r="F138" s="74"/>
      <c r="G138" s="13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13" t="s">
        <v>21</v>
      </c>
      <c r="B139" s="94" t="s">
        <v>78</v>
      </c>
      <c r="C139" s="63" t="s">
        <v>76</v>
      </c>
      <c r="D139" s="67">
        <f>C5</f>
        <v>60456.08</v>
      </c>
      <c r="E139" s="67"/>
      <c r="F139" s="139">
        <v>3.2</v>
      </c>
      <c r="G139" s="137">
        <f>D139*F139*12</f>
        <v>2321513.472</v>
      </c>
      <c r="H139" s="4"/>
      <c r="I139" s="46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32"/>
      <c r="B140" s="94"/>
      <c r="C140" s="63"/>
      <c r="D140" s="67"/>
      <c r="E140" s="67"/>
      <c r="F140" s="74"/>
      <c r="G140" s="138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24">
      <c r="A141" s="32" t="s">
        <v>23</v>
      </c>
      <c r="B141" s="140" t="s">
        <v>20</v>
      </c>
      <c r="C141" s="63" t="s">
        <v>11</v>
      </c>
      <c r="D141" s="67">
        <f>C5</f>
        <v>60456.08</v>
      </c>
      <c r="E141" s="67"/>
      <c r="F141" s="68">
        <v>1.78</v>
      </c>
      <c r="G141" s="137">
        <f>D141*F141*12</f>
        <v>1291341.8688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3.5" customHeight="1">
      <c r="A142" s="32"/>
      <c r="B142" s="140"/>
      <c r="C142" s="63"/>
      <c r="D142" s="67"/>
      <c r="E142" s="67"/>
      <c r="F142" s="68"/>
      <c r="G142" s="6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5.75" customHeight="1">
      <c r="A143" s="22" t="s">
        <v>214</v>
      </c>
      <c r="B143" s="140" t="s">
        <v>22</v>
      </c>
      <c r="C143" s="63" t="s">
        <v>11</v>
      </c>
      <c r="D143" s="67">
        <f>C5</f>
        <v>60456.08</v>
      </c>
      <c r="E143" s="67"/>
      <c r="F143" s="68">
        <v>1.18</v>
      </c>
      <c r="G143" s="137">
        <f>D143*F143*12</f>
        <v>856058.0928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14"/>
      <c r="B144" s="141" t="s">
        <v>79</v>
      </c>
      <c r="C144" s="63" t="s">
        <v>80</v>
      </c>
      <c r="D144" s="67"/>
      <c r="E144" s="67"/>
      <c r="F144" s="65"/>
      <c r="G144" s="142">
        <f>G23+G27+G28+G56+G58+G137+G139+G141+G143+G135+G108+G97+G87+G75</f>
        <v>13180263.240178399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14"/>
      <c r="B145" s="97" t="s">
        <v>165</v>
      </c>
      <c r="C145" s="63" t="s">
        <v>76</v>
      </c>
      <c r="D145" s="63"/>
      <c r="E145" s="63"/>
      <c r="F145" s="65"/>
      <c r="G145" s="143">
        <f>F141+F139+G136+G98+G88+G76+G59+F28+F27+G24+G57+G109+F143+F137</f>
        <v>18.16782149975431</v>
      </c>
      <c r="H145" s="3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14"/>
      <c r="B146" s="100" t="s">
        <v>166</v>
      </c>
      <c r="C146" s="63"/>
      <c r="D146" s="63"/>
      <c r="E146" s="63"/>
      <c r="F146" s="65"/>
      <c r="G146" s="14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14"/>
      <c r="B147" s="141" t="s">
        <v>223</v>
      </c>
      <c r="C147" s="63" t="s">
        <v>76</v>
      </c>
      <c r="D147" s="63"/>
      <c r="E147" s="63"/>
      <c r="F147" s="65"/>
      <c r="G147" s="143">
        <v>17.97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22" t="s">
        <v>224</v>
      </c>
      <c r="C148" s="11" t="s">
        <v>76</v>
      </c>
      <c r="D148" s="10"/>
      <c r="E148" s="10"/>
      <c r="F148" s="11"/>
      <c r="G148" s="24">
        <f>G145*2-G147+0.04</f>
        <v>18.405642999508622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2"/>
      <c r="D149" s="3"/>
      <c r="E149" s="3"/>
      <c r="F149" s="7"/>
      <c r="G149" s="2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 t="s">
        <v>225</v>
      </c>
      <c r="C150" s="2"/>
      <c r="D150" s="3"/>
      <c r="E150" s="3"/>
      <c r="F150" s="7"/>
      <c r="G150" s="26">
        <v>17.97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 t="s">
        <v>226</v>
      </c>
      <c r="C151" s="2"/>
      <c r="D151" s="3"/>
      <c r="E151" s="3"/>
      <c r="F151" s="2"/>
      <c r="G151" s="47">
        <f>G148/G147</f>
        <v>1.0242427935174525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2"/>
      <c r="D152" s="3"/>
      <c r="E152" s="3"/>
      <c r="F152" s="2"/>
      <c r="G152" s="5"/>
      <c r="H152" s="4"/>
      <c r="I152" s="3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 t="s">
        <v>212</v>
      </c>
      <c r="C153" s="2"/>
      <c r="D153" s="3"/>
      <c r="E153" s="2"/>
      <c r="F153" s="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2"/>
      <c r="D154" s="3"/>
      <c r="E154" s="3"/>
      <c r="F154" s="2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2" t="s">
        <v>213</v>
      </c>
      <c r="B155" s="4"/>
      <c r="C155" s="2"/>
      <c r="D155" s="3"/>
      <c r="E155" s="3"/>
      <c r="F155" s="5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2"/>
      <c r="D156" s="3"/>
      <c r="E156" s="3"/>
      <c r="F156" s="2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ht="12.75">
      <c r="B157" s="4"/>
      <c r="C157" s="2"/>
      <c r="D157" s="3"/>
      <c r="E157" s="3"/>
      <c r="F157" s="2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6:18" ht="12.75">
      <c r="F158" s="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6:18" ht="12.75">
      <c r="F159" s="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8:18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8:18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8:18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8:18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8:18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8:18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14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9.140625" style="2" customWidth="1"/>
    <col min="4" max="4" width="8.8515625" style="3" customWidth="1"/>
    <col min="5" max="5" width="9.28125" style="2" customWidth="1"/>
    <col min="6" max="6" width="9.28125" style="5" customWidth="1"/>
    <col min="7" max="7" width="12.0039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27" t="s">
        <v>0</v>
      </c>
    </row>
    <row r="2" spans="1:7" ht="12">
      <c r="A2" s="209" t="s">
        <v>82</v>
      </c>
      <c r="B2" s="210"/>
      <c r="C2" s="210"/>
      <c r="D2" s="210"/>
      <c r="E2" s="210"/>
      <c r="F2" s="210"/>
      <c r="G2" s="210"/>
    </row>
    <row r="3" spans="1:7" ht="12">
      <c r="A3" s="209" t="s">
        <v>227</v>
      </c>
      <c r="B3" s="210"/>
      <c r="C3" s="210"/>
      <c r="D3" s="210"/>
      <c r="E3" s="210"/>
      <c r="F3" s="210"/>
      <c r="G3" s="210"/>
    </row>
    <row r="4" spans="1:7" ht="12">
      <c r="A4" s="1"/>
      <c r="B4" s="146" t="s">
        <v>156</v>
      </c>
      <c r="C4" s="56"/>
      <c r="D4" s="56"/>
      <c r="E4" s="56"/>
      <c r="F4" s="56"/>
      <c r="G4" s="55"/>
    </row>
    <row r="5" spans="1:7" ht="12">
      <c r="A5" s="1"/>
      <c r="B5" s="52" t="s">
        <v>1</v>
      </c>
      <c r="C5" s="53">
        <v>4607</v>
      </c>
      <c r="D5" s="54"/>
      <c r="E5" s="54"/>
      <c r="F5" s="54"/>
      <c r="G5" s="55"/>
    </row>
    <row r="6" spans="1:7" ht="12">
      <c r="A6" s="1"/>
      <c r="B6" s="55"/>
      <c r="C6" s="56"/>
      <c r="D6" s="56"/>
      <c r="E6" s="56"/>
      <c r="F6" s="56"/>
      <c r="G6" s="55"/>
    </row>
    <row r="7" spans="1:7" ht="24">
      <c r="A7" s="8" t="s">
        <v>2</v>
      </c>
      <c r="B7" s="58" t="s">
        <v>3</v>
      </c>
      <c r="C7" s="58" t="s">
        <v>4</v>
      </c>
      <c r="D7" s="59" t="s">
        <v>5</v>
      </c>
      <c r="E7" s="60" t="s">
        <v>157</v>
      </c>
      <c r="F7" s="59" t="s">
        <v>6</v>
      </c>
      <c r="G7" s="60" t="s">
        <v>81</v>
      </c>
    </row>
    <row r="8" spans="1:7" ht="12">
      <c r="A8" s="12">
        <v>1</v>
      </c>
      <c r="B8" s="62">
        <v>2</v>
      </c>
      <c r="C8" s="63">
        <v>3</v>
      </c>
      <c r="D8" s="64">
        <v>4</v>
      </c>
      <c r="E8" s="64">
        <v>5</v>
      </c>
      <c r="F8" s="63">
        <v>6</v>
      </c>
      <c r="G8" s="62">
        <v>7</v>
      </c>
    </row>
    <row r="9" spans="1:7" ht="12">
      <c r="A9" s="13" t="s">
        <v>7</v>
      </c>
      <c r="B9" s="205" t="s">
        <v>8</v>
      </c>
      <c r="C9" s="206"/>
      <c r="D9" s="206"/>
      <c r="E9" s="206"/>
      <c r="F9" s="206"/>
      <c r="G9" s="62"/>
    </row>
    <row r="10" spans="1:7" ht="12">
      <c r="A10" s="28" t="s">
        <v>9</v>
      </c>
      <c r="B10" s="66" t="s">
        <v>10</v>
      </c>
      <c r="C10" s="63"/>
      <c r="D10" s="67"/>
      <c r="E10" s="67"/>
      <c r="F10" s="95"/>
      <c r="G10" s="69"/>
    </row>
    <row r="11" spans="1:8" ht="12.75" customHeight="1">
      <c r="A11" s="15">
        <v>1</v>
      </c>
      <c r="B11" s="70" t="s">
        <v>83</v>
      </c>
      <c r="C11" s="63" t="s">
        <v>84</v>
      </c>
      <c r="D11" s="67">
        <v>408.7</v>
      </c>
      <c r="E11" s="67">
        <v>240</v>
      </c>
      <c r="F11" s="71">
        <v>0.43</v>
      </c>
      <c r="G11" s="67">
        <f>D11*E11*F11</f>
        <v>42177.84</v>
      </c>
      <c r="H11" s="38"/>
    </row>
    <row r="12" spans="1:7" ht="12">
      <c r="A12" s="15">
        <v>2</v>
      </c>
      <c r="B12" s="70" t="s">
        <v>85</v>
      </c>
      <c r="C12" s="63" t="s">
        <v>84</v>
      </c>
      <c r="D12" s="67">
        <v>408.7</v>
      </c>
      <c r="E12" s="67">
        <v>24</v>
      </c>
      <c r="F12" s="65">
        <v>1.53</v>
      </c>
      <c r="G12" s="67">
        <f aca="true" t="shared" si="0" ref="G12:G21">D12*E12*F12</f>
        <v>15007.464</v>
      </c>
    </row>
    <row r="13" spans="1:7" ht="11.25" customHeight="1">
      <c r="A13" s="15">
        <v>3</v>
      </c>
      <c r="B13" s="70" t="s">
        <v>86</v>
      </c>
      <c r="C13" s="63" t="s">
        <v>84</v>
      </c>
      <c r="D13" s="67">
        <v>37</v>
      </c>
      <c r="E13" s="67">
        <v>2</v>
      </c>
      <c r="F13" s="65">
        <v>19.24</v>
      </c>
      <c r="G13" s="67">
        <f t="shared" si="0"/>
        <v>1423.76</v>
      </c>
    </row>
    <row r="14" spans="1:7" ht="11.25" customHeight="1">
      <c r="A14" s="15">
        <v>4</v>
      </c>
      <c r="B14" s="70" t="s">
        <v>158</v>
      </c>
      <c r="C14" s="63" t="s">
        <v>84</v>
      </c>
      <c r="D14" s="67">
        <v>41.4</v>
      </c>
      <c r="E14" s="67">
        <v>24</v>
      </c>
      <c r="F14" s="65">
        <v>1.24</v>
      </c>
      <c r="G14" s="67">
        <f t="shared" si="0"/>
        <v>1232.0639999999999</v>
      </c>
    </row>
    <row r="15" spans="1:7" ht="12" customHeight="1">
      <c r="A15" s="15">
        <v>5</v>
      </c>
      <c r="B15" s="70" t="s">
        <v>87</v>
      </c>
      <c r="C15" s="63" t="s">
        <v>84</v>
      </c>
      <c r="D15" s="67">
        <v>43</v>
      </c>
      <c r="E15" s="67">
        <v>168</v>
      </c>
      <c r="F15" s="65">
        <v>0.4</v>
      </c>
      <c r="G15" s="67">
        <f t="shared" si="0"/>
        <v>2889.6000000000004</v>
      </c>
    </row>
    <row r="16" spans="1:7" ht="12" customHeight="1">
      <c r="A16" s="15">
        <v>6</v>
      </c>
      <c r="B16" s="70" t="s">
        <v>88</v>
      </c>
      <c r="C16" s="63" t="s">
        <v>84</v>
      </c>
      <c r="D16" s="67">
        <v>43</v>
      </c>
      <c r="E16" s="67">
        <v>14</v>
      </c>
      <c r="F16" s="65">
        <v>1.53</v>
      </c>
      <c r="G16" s="67">
        <f t="shared" si="0"/>
        <v>921.0600000000001</v>
      </c>
    </row>
    <row r="17" spans="1:7" ht="12">
      <c r="A17" s="15">
        <v>7</v>
      </c>
      <c r="B17" s="70" t="s">
        <v>89</v>
      </c>
      <c r="C17" s="63" t="s">
        <v>84</v>
      </c>
      <c r="D17" s="67">
        <v>568</v>
      </c>
      <c r="E17" s="67">
        <v>2</v>
      </c>
      <c r="F17" s="65">
        <v>2.11</v>
      </c>
      <c r="G17" s="67">
        <f t="shared" si="0"/>
        <v>2396.96</v>
      </c>
    </row>
    <row r="18" spans="1:7" ht="12" customHeight="1">
      <c r="A18" s="15">
        <v>8</v>
      </c>
      <c r="B18" s="70" t="s">
        <v>90</v>
      </c>
      <c r="C18" s="63" t="s">
        <v>84</v>
      </c>
      <c r="D18" s="67">
        <v>48</v>
      </c>
      <c r="E18" s="67">
        <v>2</v>
      </c>
      <c r="F18" s="65">
        <v>3.02</v>
      </c>
      <c r="G18" s="67">
        <f t="shared" si="0"/>
        <v>289.92</v>
      </c>
    </row>
    <row r="19" spans="1:7" ht="12">
      <c r="A19" s="15">
        <v>9</v>
      </c>
      <c r="B19" s="70" t="s">
        <v>91</v>
      </c>
      <c r="C19" s="63" t="s">
        <v>84</v>
      </c>
      <c r="D19" s="67">
        <v>102</v>
      </c>
      <c r="E19" s="67">
        <v>12</v>
      </c>
      <c r="F19" s="65">
        <v>2.46</v>
      </c>
      <c r="G19" s="67">
        <f t="shared" si="0"/>
        <v>3011.04</v>
      </c>
    </row>
    <row r="20" spans="1:7" ht="12">
      <c r="A20" s="15">
        <v>10</v>
      </c>
      <c r="B20" s="70" t="s">
        <v>92</v>
      </c>
      <c r="C20" s="63" t="s">
        <v>84</v>
      </c>
      <c r="D20" s="67">
        <v>22</v>
      </c>
      <c r="E20" s="67">
        <v>2</v>
      </c>
      <c r="F20" s="65">
        <v>3.69</v>
      </c>
      <c r="G20" s="67">
        <f t="shared" si="0"/>
        <v>162.35999999999999</v>
      </c>
    </row>
    <row r="21" spans="1:7" ht="12">
      <c r="A21" s="15">
        <v>11</v>
      </c>
      <c r="B21" s="70" t="s">
        <v>93</v>
      </c>
      <c r="C21" s="63" t="s">
        <v>84</v>
      </c>
      <c r="D21" s="67">
        <v>30</v>
      </c>
      <c r="E21" s="67">
        <v>12</v>
      </c>
      <c r="F21" s="65">
        <v>1.57</v>
      </c>
      <c r="G21" s="67">
        <f t="shared" si="0"/>
        <v>565.2</v>
      </c>
    </row>
    <row r="22" spans="1:7" ht="12">
      <c r="A22" s="15"/>
      <c r="B22" s="72" t="s">
        <v>94</v>
      </c>
      <c r="C22" s="63"/>
      <c r="D22" s="67"/>
      <c r="E22" s="67"/>
      <c r="F22" s="68"/>
      <c r="G22" s="67">
        <f>SUM(G11:G21)</f>
        <v>70077.26799999998</v>
      </c>
    </row>
    <row r="23" spans="1:7" ht="12">
      <c r="A23" s="15"/>
      <c r="B23" s="72" t="s">
        <v>95</v>
      </c>
      <c r="C23" s="63"/>
      <c r="D23" s="67"/>
      <c r="E23" s="67"/>
      <c r="F23" s="68"/>
      <c r="G23" s="69">
        <f>G22*1.18</f>
        <v>82691.17623999997</v>
      </c>
    </row>
    <row r="24" spans="1:9" ht="12" customHeight="1">
      <c r="A24" s="16"/>
      <c r="B24" s="72" t="s">
        <v>96</v>
      </c>
      <c r="C24" s="63" t="s">
        <v>11</v>
      </c>
      <c r="D24" s="67"/>
      <c r="E24" s="67"/>
      <c r="F24" s="68"/>
      <c r="G24" s="69">
        <f>G23/C5/12</f>
        <v>1.495752410100571</v>
      </c>
      <c r="I24" s="46"/>
    </row>
    <row r="25" spans="1:7" ht="13.5" customHeight="1">
      <c r="A25" s="29" t="s">
        <v>12</v>
      </c>
      <c r="B25" s="66" t="s">
        <v>97</v>
      </c>
      <c r="C25" s="63"/>
      <c r="D25" s="67"/>
      <c r="E25" s="67"/>
      <c r="F25" s="68"/>
      <c r="G25" s="69"/>
    </row>
    <row r="26" spans="1:7" ht="12" customHeight="1">
      <c r="A26" s="29" t="s">
        <v>14</v>
      </c>
      <c r="B26" s="66" t="s">
        <v>98</v>
      </c>
      <c r="C26" s="63"/>
      <c r="D26" s="67"/>
      <c r="E26" s="67"/>
      <c r="F26" s="68"/>
      <c r="G26" s="69"/>
    </row>
    <row r="27" spans="1:9" ht="12.75" customHeight="1">
      <c r="A27" s="30" t="s">
        <v>16</v>
      </c>
      <c r="B27" s="73" t="s">
        <v>13</v>
      </c>
      <c r="C27" s="63" t="s">
        <v>11</v>
      </c>
      <c r="D27" s="67">
        <f>C5</f>
        <v>4607</v>
      </c>
      <c r="E27" s="67"/>
      <c r="F27" s="74">
        <v>1.39</v>
      </c>
      <c r="G27" s="69">
        <f>F27*D27*12</f>
        <v>76844.76</v>
      </c>
      <c r="I27" s="46"/>
    </row>
    <row r="28" spans="1:9" ht="12" customHeight="1">
      <c r="A28" s="29" t="s">
        <v>18</v>
      </c>
      <c r="B28" s="73" t="s">
        <v>15</v>
      </c>
      <c r="C28" s="63" t="s">
        <v>11</v>
      </c>
      <c r="D28" s="67">
        <f>C5</f>
        <v>4607</v>
      </c>
      <c r="E28" s="67"/>
      <c r="F28" s="74">
        <v>0.16</v>
      </c>
      <c r="G28" s="69">
        <f>F28*D28*12</f>
        <v>8845.44</v>
      </c>
      <c r="I28" s="46"/>
    </row>
    <row r="29" spans="1:7" ht="24">
      <c r="A29" s="29" t="s">
        <v>99</v>
      </c>
      <c r="B29" s="73" t="s">
        <v>17</v>
      </c>
      <c r="C29" s="63"/>
      <c r="D29" s="67"/>
      <c r="E29" s="67"/>
      <c r="F29" s="68"/>
      <c r="G29" s="69"/>
    </row>
    <row r="30" spans="1:7" ht="14.25" customHeight="1">
      <c r="A30" s="29"/>
      <c r="B30" s="75" t="s">
        <v>167</v>
      </c>
      <c r="C30" s="76"/>
      <c r="D30" s="67"/>
      <c r="E30" s="67"/>
      <c r="F30" s="77"/>
      <c r="G30" s="67"/>
    </row>
    <row r="31" spans="1:8" ht="12">
      <c r="A31" s="16">
        <v>1</v>
      </c>
      <c r="B31" s="78" t="s">
        <v>100</v>
      </c>
      <c r="C31" s="79" t="s">
        <v>56</v>
      </c>
      <c r="D31" s="67">
        <v>237</v>
      </c>
      <c r="E31" s="67">
        <v>1</v>
      </c>
      <c r="F31" s="77">
        <v>2.31</v>
      </c>
      <c r="G31" s="67">
        <f aca="true" t="shared" si="1" ref="G31:G52">D31*E31*F31</f>
        <v>547.47</v>
      </c>
      <c r="H31" s="38"/>
    </row>
    <row r="32" spans="1:7" ht="12" customHeight="1">
      <c r="A32" s="16">
        <v>2</v>
      </c>
      <c r="B32" s="78" t="s">
        <v>101</v>
      </c>
      <c r="C32" s="80" t="s">
        <v>56</v>
      </c>
      <c r="D32" s="67">
        <v>237</v>
      </c>
      <c r="E32" s="67">
        <v>28</v>
      </c>
      <c r="F32" s="77">
        <v>0.19</v>
      </c>
      <c r="G32" s="67">
        <f t="shared" si="1"/>
        <v>1260.84</v>
      </c>
    </row>
    <row r="33" spans="1:7" ht="12" customHeight="1">
      <c r="A33" s="16">
        <v>3</v>
      </c>
      <c r="B33" s="78" t="s">
        <v>103</v>
      </c>
      <c r="C33" s="80" t="s">
        <v>104</v>
      </c>
      <c r="D33" s="67">
        <v>6</v>
      </c>
      <c r="E33" s="67">
        <v>168</v>
      </c>
      <c r="F33" s="77">
        <v>4.41</v>
      </c>
      <c r="G33" s="67">
        <f>D33*E33*F33</f>
        <v>4445.28</v>
      </c>
    </row>
    <row r="34" spans="1:7" ht="12" customHeight="1">
      <c r="A34" s="16">
        <v>4</v>
      </c>
      <c r="B34" s="78" t="s">
        <v>105</v>
      </c>
      <c r="C34" s="80" t="s">
        <v>56</v>
      </c>
      <c r="D34" s="67">
        <v>940</v>
      </c>
      <c r="E34" s="67">
        <v>1</v>
      </c>
      <c r="F34" s="77">
        <v>1.61</v>
      </c>
      <c r="G34" s="67">
        <f t="shared" si="1"/>
        <v>1513.4</v>
      </c>
    </row>
    <row r="35" spans="1:7" ht="12" customHeight="1">
      <c r="A35" s="16">
        <v>5</v>
      </c>
      <c r="B35" s="78" t="s">
        <v>106</v>
      </c>
      <c r="C35" s="80" t="s">
        <v>56</v>
      </c>
      <c r="D35" s="67">
        <v>940</v>
      </c>
      <c r="E35" s="67">
        <v>168</v>
      </c>
      <c r="F35" s="77">
        <v>0.09</v>
      </c>
      <c r="G35" s="67">
        <f t="shared" si="1"/>
        <v>14212.8</v>
      </c>
    </row>
    <row r="36" spans="1:7" ht="12" customHeight="1">
      <c r="A36" s="16">
        <v>6</v>
      </c>
      <c r="B36" s="78" t="s">
        <v>110</v>
      </c>
      <c r="C36" s="80" t="s">
        <v>56</v>
      </c>
      <c r="D36" s="67">
        <v>352</v>
      </c>
      <c r="E36" s="67">
        <v>140</v>
      </c>
      <c r="F36" s="77">
        <v>0.19</v>
      </c>
      <c r="G36" s="67">
        <f t="shared" si="1"/>
        <v>9363.2</v>
      </c>
    </row>
    <row r="37" spans="1:7" ht="12">
      <c r="A37" s="16">
        <v>7</v>
      </c>
      <c r="B37" s="78" t="s">
        <v>111</v>
      </c>
      <c r="C37" s="80" t="s">
        <v>56</v>
      </c>
      <c r="D37" s="67">
        <v>0</v>
      </c>
      <c r="E37" s="67">
        <v>28</v>
      </c>
      <c r="F37" s="77">
        <v>0.19</v>
      </c>
      <c r="G37" s="67">
        <f t="shared" si="1"/>
        <v>0</v>
      </c>
    </row>
    <row r="38" spans="1:7" ht="13.5" customHeight="1">
      <c r="A38" s="16">
        <v>8</v>
      </c>
      <c r="B38" s="78" t="s">
        <v>107</v>
      </c>
      <c r="C38" s="80" t="s">
        <v>108</v>
      </c>
      <c r="D38" s="67">
        <v>2.8</v>
      </c>
      <c r="E38" s="67">
        <v>1</v>
      </c>
      <c r="F38" s="77">
        <v>15.2</v>
      </c>
      <c r="G38" s="67">
        <f t="shared" si="1"/>
        <v>42.559999999999995</v>
      </c>
    </row>
    <row r="39" spans="1:7" ht="12">
      <c r="A39" s="16">
        <v>9</v>
      </c>
      <c r="B39" s="78" t="s">
        <v>109</v>
      </c>
      <c r="C39" s="80" t="s">
        <v>104</v>
      </c>
      <c r="D39" s="67">
        <v>15</v>
      </c>
      <c r="E39" s="67">
        <v>3</v>
      </c>
      <c r="F39" s="77">
        <v>3.19</v>
      </c>
      <c r="G39" s="67">
        <f t="shared" si="1"/>
        <v>143.55</v>
      </c>
    </row>
    <row r="40" spans="1:7" ht="12">
      <c r="A40" s="16">
        <v>10</v>
      </c>
      <c r="B40" s="78" t="s">
        <v>168</v>
      </c>
      <c r="C40" s="80" t="s">
        <v>56</v>
      </c>
      <c r="D40" s="67">
        <v>351</v>
      </c>
      <c r="E40" s="67">
        <v>140</v>
      </c>
      <c r="F40" s="81">
        <v>0.09</v>
      </c>
      <c r="G40" s="67">
        <f t="shared" si="1"/>
        <v>4422.599999999999</v>
      </c>
    </row>
    <row r="41" spans="1:7" ht="12">
      <c r="A41" s="16">
        <v>11</v>
      </c>
      <c r="B41" s="82" t="s">
        <v>169</v>
      </c>
      <c r="C41" s="83" t="s">
        <v>114</v>
      </c>
      <c r="D41" s="67">
        <v>12.36</v>
      </c>
      <c r="E41" s="67">
        <v>2</v>
      </c>
      <c r="F41" s="84">
        <v>35.42</v>
      </c>
      <c r="G41" s="67">
        <f t="shared" si="1"/>
        <v>875.5824</v>
      </c>
    </row>
    <row r="42" spans="1:7" ht="12">
      <c r="A42" s="16">
        <v>12</v>
      </c>
      <c r="B42" s="85" t="s">
        <v>115</v>
      </c>
      <c r="C42" s="83" t="s">
        <v>48</v>
      </c>
      <c r="D42" s="67">
        <v>2.8</v>
      </c>
      <c r="E42" s="67">
        <v>1</v>
      </c>
      <c r="F42" s="84">
        <v>125.54</v>
      </c>
      <c r="G42" s="67">
        <f t="shared" si="1"/>
        <v>351.512</v>
      </c>
    </row>
    <row r="43" spans="1:7" ht="13.5" customHeight="1">
      <c r="A43" s="16"/>
      <c r="B43" s="147" t="s">
        <v>170</v>
      </c>
      <c r="C43" s="88"/>
      <c r="D43" s="67"/>
      <c r="E43" s="67"/>
      <c r="F43" s="90"/>
      <c r="G43" s="67">
        <f t="shared" si="1"/>
        <v>0</v>
      </c>
    </row>
    <row r="44" spans="1:8" ht="13.5" customHeight="1">
      <c r="A44" s="16">
        <v>13</v>
      </c>
      <c r="B44" s="78" t="s">
        <v>102</v>
      </c>
      <c r="C44" s="80" t="s">
        <v>56</v>
      </c>
      <c r="D44" s="67">
        <v>237</v>
      </c>
      <c r="E44" s="67">
        <v>1</v>
      </c>
      <c r="F44" s="77">
        <v>2.72</v>
      </c>
      <c r="G44" s="67">
        <f t="shared" si="1"/>
        <v>644.6400000000001</v>
      </c>
      <c r="H44" s="38"/>
    </row>
    <row r="45" spans="1:7" ht="13.5" customHeight="1">
      <c r="A45" s="16">
        <v>14</v>
      </c>
      <c r="B45" s="78" t="s">
        <v>164</v>
      </c>
      <c r="C45" s="80" t="s">
        <v>56</v>
      </c>
      <c r="D45" s="67">
        <v>352</v>
      </c>
      <c r="E45" s="67">
        <v>10</v>
      </c>
      <c r="F45" s="77">
        <v>2.72</v>
      </c>
      <c r="G45" s="67">
        <f t="shared" si="1"/>
        <v>9574.400000000001</v>
      </c>
    </row>
    <row r="46" spans="1:7" ht="12">
      <c r="A46" s="16">
        <v>15</v>
      </c>
      <c r="B46" s="78" t="s">
        <v>171</v>
      </c>
      <c r="C46" s="80" t="s">
        <v>56</v>
      </c>
      <c r="D46" s="67">
        <v>352</v>
      </c>
      <c r="E46" s="67">
        <v>40</v>
      </c>
      <c r="F46" s="77">
        <v>0.93</v>
      </c>
      <c r="G46" s="67">
        <f t="shared" si="1"/>
        <v>13094.400000000001</v>
      </c>
    </row>
    <row r="47" spans="1:7" ht="12">
      <c r="A47" s="16">
        <v>16</v>
      </c>
      <c r="B47" s="78" t="s">
        <v>172</v>
      </c>
      <c r="C47" s="80" t="s">
        <v>108</v>
      </c>
      <c r="D47" s="67">
        <v>43</v>
      </c>
      <c r="E47" s="67">
        <v>40</v>
      </c>
      <c r="F47" s="81">
        <v>0.93</v>
      </c>
      <c r="G47" s="67">
        <f t="shared" si="1"/>
        <v>1599.6000000000001</v>
      </c>
    </row>
    <row r="48" spans="1:7" ht="12">
      <c r="A48" s="16">
        <v>17</v>
      </c>
      <c r="B48" s="78" t="s">
        <v>112</v>
      </c>
      <c r="C48" s="80" t="s">
        <v>56</v>
      </c>
      <c r="D48" s="67">
        <v>352</v>
      </c>
      <c r="E48" s="67">
        <v>40</v>
      </c>
      <c r="F48" s="77">
        <v>0.37</v>
      </c>
      <c r="G48" s="67">
        <f t="shared" si="1"/>
        <v>5209.6</v>
      </c>
    </row>
    <row r="49" spans="1:7" ht="12">
      <c r="A49" s="16">
        <v>18</v>
      </c>
      <c r="B49" s="78" t="s">
        <v>173</v>
      </c>
      <c r="C49" s="80" t="s">
        <v>56</v>
      </c>
      <c r="D49" s="67">
        <v>0</v>
      </c>
      <c r="E49" s="67">
        <v>5</v>
      </c>
      <c r="F49" s="77">
        <v>2.72</v>
      </c>
      <c r="G49" s="67">
        <f t="shared" si="1"/>
        <v>0</v>
      </c>
    </row>
    <row r="50" spans="1:7" ht="12">
      <c r="A50" s="16">
        <v>19</v>
      </c>
      <c r="B50" s="78" t="s">
        <v>113</v>
      </c>
      <c r="C50" s="80" t="s">
        <v>56</v>
      </c>
      <c r="D50" s="67">
        <v>35</v>
      </c>
      <c r="E50" s="67">
        <v>2</v>
      </c>
      <c r="F50" s="77">
        <v>6.46</v>
      </c>
      <c r="G50" s="67">
        <f t="shared" si="1"/>
        <v>452.2</v>
      </c>
    </row>
    <row r="51" spans="1:7" ht="23.25" customHeight="1">
      <c r="A51" s="16">
        <v>20</v>
      </c>
      <c r="B51" s="82" t="s">
        <v>215</v>
      </c>
      <c r="C51" s="83" t="s">
        <v>30</v>
      </c>
      <c r="D51" s="67">
        <v>0</v>
      </c>
      <c r="E51" s="67">
        <v>3</v>
      </c>
      <c r="F51" s="92">
        <v>2074.05</v>
      </c>
      <c r="G51" s="67">
        <f t="shared" si="1"/>
        <v>0</v>
      </c>
    </row>
    <row r="52" spans="1:7" ht="24" customHeight="1">
      <c r="A52" s="16">
        <v>21</v>
      </c>
      <c r="B52" s="82" t="s">
        <v>216</v>
      </c>
      <c r="C52" s="83" t="s">
        <v>30</v>
      </c>
      <c r="D52" s="67">
        <v>0</v>
      </c>
      <c r="E52" s="67">
        <v>3</v>
      </c>
      <c r="F52" s="92">
        <v>3234.65</v>
      </c>
      <c r="G52" s="67">
        <f t="shared" si="1"/>
        <v>0</v>
      </c>
    </row>
    <row r="53" spans="1:7" ht="12" customHeight="1">
      <c r="A53" s="16"/>
      <c r="B53" s="72" t="s">
        <v>94</v>
      </c>
      <c r="C53" s="83" t="s">
        <v>80</v>
      </c>
      <c r="D53" s="67"/>
      <c r="E53" s="67"/>
      <c r="F53" s="93"/>
      <c r="G53" s="67">
        <f>SUM(G30:G52)</f>
        <v>67753.63440000001</v>
      </c>
    </row>
    <row r="54" spans="1:7" ht="13.5" customHeight="1">
      <c r="A54" s="16"/>
      <c r="B54" s="72" t="s">
        <v>95</v>
      </c>
      <c r="C54" s="83"/>
      <c r="D54" s="67"/>
      <c r="E54" s="67"/>
      <c r="F54" s="93"/>
      <c r="G54" s="69">
        <f>G53*1.18</f>
        <v>79949.28859200001</v>
      </c>
    </row>
    <row r="55" spans="1:9" ht="12">
      <c r="A55" s="17"/>
      <c r="B55" s="72" t="s">
        <v>96</v>
      </c>
      <c r="C55" s="63" t="s">
        <v>11</v>
      </c>
      <c r="D55" s="67"/>
      <c r="E55" s="67"/>
      <c r="F55" s="93"/>
      <c r="G55" s="69">
        <f>G54/C5/12</f>
        <v>1.4461560052094642</v>
      </c>
      <c r="I55" s="46"/>
    </row>
    <row r="56" spans="1:7" ht="12">
      <c r="A56" s="30" t="s">
        <v>116</v>
      </c>
      <c r="B56" s="73" t="s">
        <v>19</v>
      </c>
      <c r="C56" s="63" t="s">
        <v>117</v>
      </c>
      <c r="D56" s="67">
        <v>1284</v>
      </c>
      <c r="E56" s="67"/>
      <c r="F56" s="68">
        <v>0.71</v>
      </c>
      <c r="G56" s="69">
        <f>F56*D56*12</f>
        <v>10939.68</v>
      </c>
    </row>
    <row r="57" spans="1:9" ht="13.5" customHeight="1">
      <c r="A57" s="30"/>
      <c r="B57" s="73"/>
      <c r="C57" s="63" t="s">
        <v>11</v>
      </c>
      <c r="D57" s="67"/>
      <c r="E57" s="67"/>
      <c r="F57" s="68"/>
      <c r="G57" s="69">
        <f>G56/C5/12</f>
        <v>0.1978814846971999</v>
      </c>
      <c r="I57" s="46"/>
    </row>
    <row r="58" spans="1:7" ht="13.5" customHeight="1">
      <c r="A58" s="13" t="s">
        <v>118</v>
      </c>
      <c r="B58" s="94" t="s">
        <v>24</v>
      </c>
      <c r="C58" s="95"/>
      <c r="D58" s="96" t="s">
        <v>119</v>
      </c>
      <c r="E58" s="96"/>
      <c r="F58" s="65"/>
      <c r="G58" s="62"/>
    </row>
    <row r="59" spans="1:7" ht="12.75" customHeight="1">
      <c r="A59" s="13" t="s">
        <v>120</v>
      </c>
      <c r="B59" s="97" t="s">
        <v>25</v>
      </c>
      <c r="C59" s="98"/>
      <c r="D59" s="96"/>
      <c r="E59" s="96"/>
      <c r="F59" s="65"/>
      <c r="G59" s="62"/>
    </row>
    <row r="60" spans="1:7" ht="13.5" customHeight="1">
      <c r="A60" s="19">
        <v>1</v>
      </c>
      <c r="B60" s="122" t="s">
        <v>219</v>
      </c>
      <c r="C60" s="57" t="s">
        <v>218</v>
      </c>
      <c r="D60" s="91">
        <v>5</v>
      </c>
      <c r="E60" s="62"/>
      <c r="F60" s="121">
        <v>36.87</v>
      </c>
      <c r="G60" s="62">
        <f>D60*F60</f>
        <v>184.35</v>
      </c>
    </row>
    <row r="61" spans="1:8" ht="12">
      <c r="A61" s="19">
        <v>2</v>
      </c>
      <c r="B61" s="100" t="s">
        <v>121</v>
      </c>
      <c r="C61" s="104" t="s">
        <v>122</v>
      </c>
      <c r="D61" s="104">
        <v>90</v>
      </c>
      <c r="E61" s="104"/>
      <c r="F61" s="105">
        <v>18.47</v>
      </c>
      <c r="G61" s="148">
        <f aca="true" t="shared" si="2" ref="G61:G71">D61*F61</f>
        <v>1662.3</v>
      </c>
      <c r="H61" s="38"/>
    </row>
    <row r="62" spans="1:7" ht="12">
      <c r="A62" s="18">
        <v>3</v>
      </c>
      <c r="B62" s="100" t="s">
        <v>28</v>
      </c>
      <c r="C62" s="104" t="s">
        <v>29</v>
      </c>
      <c r="D62" s="104">
        <v>90</v>
      </c>
      <c r="E62" s="104"/>
      <c r="F62" s="105">
        <v>18.47</v>
      </c>
      <c r="G62" s="148">
        <f t="shared" si="2"/>
        <v>1662.3</v>
      </c>
    </row>
    <row r="63" spans="1:7" ht="25.5" customHeight="1">
      <c r="A63" s="19">
        <v>4</v>
      </c>
      <c r="B63" s="107" t="s">
        <v>123</v>
      </c>
      <c r="C63" s="104" t="s">
        <v>30</v>
      </c>
      <c r="D63" s="108">
        <v>1.284</v>
      </c>
      <c r="E63" s="104"/>
      <c r="F63" s="105">
        <v>1846.86</v>
      </c>
      <c r="G63" s="148">
        <f t="shared" si="2"/>
        <v>2371.36824</v>
      </c>
    </row>
    <row r="64" spans="1:7" ht="12" customHeight="1">
      <c r="A64" s="19">
        <v>5</v>
      </c>
      <c r="B64" s="109" t="s">
        <v>31</v>
      </c>
      <c r="C64" s="104" t="s">
        <v>32</v>
      </c>
      <c r="D64" s="104">
        <v>0.3</v>
      </c>
      <c r="E64" s="104"/>
      <c r="F64" s="105">
        <v>2077.72</v>
      </c>
      <c r="G64" s="148">
        <f t="shared" si="2"/>
        <v>623.3159999999999</v>
      </c>
    </row>
    <row r="65" spans="1:7" ht="12">
      <c r="A65" s="18">
        <v>6</v>
      </c>
      <c r="B65" s="107" t="s">
        <v>33</v>
      </c>
      <c r="C65" s="104" t="s">
        <v>34</v>
      </c>
      <c r="D65" s="104">
        <v>0</v>
      </c>
      <c r="E65" s="104"/>
      <c r="F65" s="105">
        <v>277.9</v>
      </c>
      <c r="G65" s="148">
        <f t="shared" si="2"/>
        <v>0</v>
      </c>
    </row>
    <row r="66" spans="1:7" ht="12" customHeight="1">
      <c r="A66" s="19">
        <v>7</v>
      </c>
      <c r="B66" s="107" t="s">
        <v>197</v>
      </c>
      <c r="C66" s="104" t="s">
        <v>35</v>
      </c>
      <c r="D66" s="104">
        <v>6</v>
      </c>
      <c r="E66" s="104"/>
      <c r="F66" s="105">
        <v>277.9</v>
      </c>
      <c r="G66" s="148">
        <f t="shared" si="2"/>
        <v>1667.3999999999999</v>
      </c>
    </row>
    <row r="67" spans="1:7" ht="12">
      <c r="A67" s="19">
        <v>8</v>
      </c>
      <c r="B67" s="107" t="s">
        <v>124</v>
      </c>
      <c r="C67" s="104" t="s">
        <v>36</v>
      </c>
      <c r="D67" s="104">
        <v>3</v>
      </c>
      <c r="E67" s="104"/>
      <c r="F67" s="105">
        <v>33.37</v>
      </c>
      <c r="G67" s="148">
        <f t="shared" si="2"/>
        <v>100.10999999999999</v>
      </c>
    </row>
    <row r="68" spans="1:7" ht="14.25" customHeight="1">
      <c r="A68" s="18">
        <v>9</v>
      </c>
      <c r="B68" s="110" t="s">
        <v>128</v>
      </c>
      <c r="C68" s="104" t="s">
        <v>37</v>
      </c>
      <c r="D68" s="111">
        <v>1</v>
      </c>
      <c r="E68" s="104"/>
      <c r="F68" s="81">
        <v>500.96</v>
      </c>
      <c r="G68" s="148">
        <f>D68*F68</f>
        <v>500.96</v>
      </c>
    </row>
    <row r="69" spans="1:7" ht="12.75" customHeight="1">
      <c r="A69" s="19">
        <v>10</v>
      </c>
      <c r="B69" s="107" t="s">
        <v>125</v>
      </c>
      <c r="C69" s="104" t="s">
        <v>45</v>
      </c>
      <c r="D69" s="104">
        <v>14.04</v>
      </c>
      <c r="E69" s="104"/>
      <c r="F69" s="105">
        <v>50.56</v>
      </c>
      <c r="G69" s="148">
        <f t="shared" si="2"/>
        <v>709.8624</v>
      </c>
    </row>
    <row r="70" spans="1:7" ht="12">
      <c r="A70" s="19">
        <v>11</v>
      </c>
      <c r="B70" s="107" t="s">
        <v>126</v>
      </c>
      <c r="C70" s="104" t="s">
        <v>27</v>
      </c>
      <c r="D70" s="104">
        <v>1</v>
      </c>
      <c r="E70" s="104"/>
      <c r="F70" s="105">
        <v>967.29</v>
      </c>
      <c r="G70" s="148">
        <f t="shared" si="2"/>
        <v>967.29</v>
      </c>
    </row>
    <row r="71" spans="1:7" ht="12">
      <c r="A71" s="18">
        <v>12</v>
      </c>
      <c r="B71" s="110" t="s">
        <v>127</v>
      </c>
      <c r="C71" s="104" t="s">
        <v>27</v>
      </c>
      <c r="D71" s="104">
        <v>30</v>
      </c>
      <c r="E71" s="104"/>
      <c r="F71" s="105">
        <v>5.54</v>
      </c>
      <c r="G71" s="148">
        <f t="shared" si="2"/>
        <v>166.2</v>
      </c>
    </row>
    <row r="72" spans="1:7" ht="13.5" customHeight="1">
      <c r="A72" s="20"/>
      <c r="B72" s="112" t="s">
        <v>129</v>
      </c>
      <c r="C72" s="104"/>
      <c r="D72" s="113"/>
      <c r="E72" s="113"/>
      <c r="F72" s="81"/>
      <c r="G72" s="149">
        <f>SUM(G61:G71)+G60</f>
        <v>10615.456639999999</v>
      </c>
    </row>
    <row r="73" spans="1:7" ht="14.25" customHeight="1">
      <c r="A73" s="20"/>
      <c r="B73" s="115" t="s">
        <v>95</v>
      </c>
      <c r="C73" s="116"/>
      <c r="D73" s="116"/>
      <c r="E73" s="116"/>
      <c r="F73" s="92"/>
      <c r="G73" s="117">
        <f>G72*1.18</f>
        <v>12526.238835199998</v>
      </c>
    </row>
    <row r="74" spans="1:9" ht="14.25" customHeight="1">
      <c r="A74" s="20"/>
      <c r="B74" s="72" t="s">
        <v>96</v>
      </c>
      <c r="C74" s="63" t="s">
        <v>11</v>
      </c>
      <c r="D74" s="62"/>
      <c r="E74" s="62"/>
      <c r="F74" s="118"/>
      <c r="G74" s="119">
        <f>G73/C5/12</f>
        <v>0.22657982119962372</v>
      </c>
      <c r="I74" s="46"/>
    </row>
    <row r="75" spans="1:7" ht="13.5" customHeight="1">
      <c r="A75" s="13" t="s">
        <v>130</v>
      </c>
      <c r="B75" s="120" t="s">
        <v>38</v>
      </c>
      <c r="C75" s="57"/>
      <c r="D75" s="96" t="s">
        <v>119</v>
      </c>
      <c r="E75" s="62"/>
      <c r="F75" s="121"/>
      <c r="G75" s="62"/>
    </row>
    <row r="76" spans="1:8" ht="36">
      <c r="A76" s="20">
        <v>1</v>
      </c>
      <c r="B76" s="122" t="s">
        <v>230</v>
      </c>
      <c r="C76" s="123" t="s">
        <v>40</v>
      </c>
      <c r="D76" s="124">
        <v>38.8</v>
      </c>
      <c r="E76" s="124"/>
      <c r="F76" s="125">
        <v>923.43</v>
      </c>
      <c r="G76" s="86">
        <f>D76*F76</f>
        <v>35829.083999999995</v>
      </c>
      <c r="H76" s="38"/>
    </row>
    <row r="77" spans="1:7" ht="12">
      <c r="A77" s="20">
        <v>2</v>
      </c>
      <c r="B77" s="122" t="s">
        <v>43</v>
      </c>
      <c r="C77" s="123" t="s">
        <v>44</v>
      </c>
      <c r="D77" s="126">
        <v>3</v>
      </c>
      <c r="E77" s="124"/>
      <c r="F77" s="125">
        <v>133.9</v>
      </c>
      <c r="G77" s="86">
        <f aca="true" t="shared" si="3" ref="G77:G83">D77*F77</f>
        <v>401.70000000000005</v>
      </c>
    </row>
    <row r="78" spans="1:7" ht="14.25" customHeight="1">
      <c r="A78" s="20">
        <v>3</v>
      </c>
      <c r="B78" s="122" t="s">
        <v>198</v>
      </c>
      <c r="C78" s="123" t="s">
        <v>199</v>
      </c>
      <c r="D78" s="126">
        <v>6</v>
      </c>
      <c r="E78" s="124"/>
      <c r="F78" s="125">
        <v>129.28</v>
      </c>
      <c r="G78" s="86">
        <f t="shared" si="3"/>
        <v>775.6800000000001</v>
      </c>
    </row>
    <row r="79" spans="1:7" ht="12.75" customHeight="1">
      <c r="A79" s="20">
        <v>4</v>
      </c>
      <c r="B79" s="122" t="s">
        <v>46</v>
      </c>
      <c r="C79" s="123" t="s">
        <v>159</v>
      </c>
      <c r="D79" s="126">
        <v>24</v>
      </c>
      <c r="E79" s="124"/>
      <c r="F79" s="125">
        <v>69.26</v>
      </c>
      <c r="G79" s="86">
        <f t="shared" si="3"/>
        <v>1662.2400000000002</v>
      </c>
    </row>
    <row r="80" spans="1:7" ht="12" customHeight="1">
      <c r="A80" s="20">
        <v>5</v>
      </c>
      <c r="B80" s="122" t="s">
        <v>47</v>
      </c>
      <c r="C80" s="123" t="s">
        <v>45</v>
      </c>
      <c r="D80" s="126">
        <v>1027</v>
      </c>
      <c r="E80" s="124"/>
      <c r="F80" s="125">
        <v>23.35</v>
      </c>
      <c r="G80" s="86">
        <f t="shared" si="3"/>
        <v>23980.45</v>
      </c>
    </row>
    <row r="81" spans="1:7" ht="12.75" customHeight="1">
      <c r="A81" s="20">
        <v>6</v>
      </c>
      <c r="B81" s="122" t="s">
        <v>176</v>
      </c>
      <c r="C81" s="123" t="s">
        <v>42</v>
      </c>
      <c r="D81" s="126">
        <v>90</v>
      </c>
      <c r="E81" s="124"/>
      <c r="F81" s="125">
        <v>76.35</v>
      </c>
      <c r="G81" s="86">
        <f t="shared" si="3"/>
        <v>6871.499999999999</v>
      </c>
    </row>
    <row r="82" spans="1:7" ht="11.25" customHeight="1">
      <c r="A82" s="20">
        <v>7</v>
      </c>
      <c r="B82" s="122" t="s">
        <v>175</v>
      </c>
      <c r="C82" s="123" t="s">
        <v>45</v>
      </c>
      <c r="D82" s="126">
        <v>295.3</v>
      </c>
      <c r="E82" s="124"/>
      <c r="F82" s="125">
        <v>9.8</v>
      </c>
      <c r="G82" s="86">
        <f t="shared" si="3"/>
        <v>2893.9400000000005</v>
      </c>
    </row>
    <row r="83" spans="1:7" ht="12.75" customHeight="1">
      <c r="A83" s="20">
        <v>8</v>
      </c>
      <c r="B83" s="122" t="s">
        <v>177</v>
      </c>
      <c r="C83" s="123" t="s">
        <v>44</v>
      </c>
      <c r="D83" s="126">
        <v>6</v>
      </c>
      <c r="E83" s="124"/>
      <c r="F83" s="125">
        <v>175.4</v>
      </c>
      <c r="G83" s="86">
        <f t="shared" si="3"/>
        <v>1052.4</v>
      </c>
    </row>
    <row r="84" spans="1:7" ht="12.75" customHeight="1">
      <c r="A84" s="20"/>
      <c r="B84" s="112" t="s">
        <v>129</v>
      </c>
      <c r="C84" s="83"/>
      <c r="D84" s="83"/>
      <c r="E84" s="83"/>
      <c r="F84" s="127"/>
      <c r="G84" s="86">
        <f>SUM(G76:G83)</f>
        <v>73466.99399999999</v>
      </c>
    </row>
    <row r="85" spans="1:7" ht="12.75" customHeight="1">
      <c r="A85" s="20"/>
      <c r="B85" s="115" t="s">
        <v>95</v>
      </c>
      <c r="C85" s="83"/>
      <c r="D85" s="83"/>
      <c r="E85" s="83"/>
      <c r="F85" s="127"/>
      <c r="G85" s="128">
        <f>G84*1.18</f>
        <v>86691.05291999999</v>
      </c>
    </row>
    <row r="86" spans="1:9" ht="12.75" customHeight="1">
      <c r="A86" s="20"/>
      <c r="B86" s="72" t="s">
        <v>96</v>
      </c>
      <c r="C86" s="63" t="s">
        <v>11</v>
      </c>
      <c r="D86" s="83"/>
      <c r="E86" s="83"/>
      <c r="F86" s="127"/>
      <c r="G86" s="128">
        <f>G85/C5/12</f>
        <v>1.5681038441502058</v>
      </c>
      <c r="I86" s="46"/>
    </row>
    <row r="87" spans="1:7" ht="12.75" customHeight="1">
      <c r="A87" s="13" t="s">
        <v>131</v>
      </c>
      <c r="B87" s="120" t="s">
        <v>49</v>
      </c>
      <c r="C87" s="123"/>
      <c r="D87" s="96" t="s">
        <v>119</v>
      </c>
      <c r="E87" s="126"/>
      <c r="F87" s="125"/>
      <c r="G87" s="83"/>
    </row>
    <row r="88" spans="1:8" ht="25.5" customHeight="1">
      <c r="A88" s="20">
        <v>1</v>
      </c>
      <c r="B88" s="122" t="s">
        <v>50</v>
      </c>
      <c r="C88" s="123" t="s">
        <v>40</v>
      </c>
      <c r="D88" s="124">
        <v>10.7</v>
      </c>
      <c r="E88" s="124"/>
      <c r="F88" s="125">
        <v>923.43</v>
      </c>
      <c r="G88" s="86">
        <f aca="true" t="shared" si="4" ref="G88:G93">D88*F88</f>
        <v>9880.701</v>
      </c>
      <c r="H88" s="38"/>
    </row>
    <row r="89" spans="1:7" ht="24.75" customHeight="1">
      <c r="A89" s="20">
        <v>2</v>
      </c>
      <c r="B89" s="122" t="s">
        <v>51</v>
      </c>
      <c r="C89" s="123" t="s">
        <v>52</v>
      </c>
      <c r="D89" s="126">
        <v>3</v>
      </c>
      <c r="E89" s="124"/>
      <c r="F89" s="125">
        <v>1804.73</v>
      </c>
      <c r="G89" s="86">
        <f t="shared" si="4"/>
        <v>5414.1900000000005</v>
      </c>
    </row>
    <row r="90" spans="1:7" ht="14.25" customHeight="1">
      <c r="A90" s="20">
        <v>3</v>
      </c>
      <c r="B90" s="122" t="s">
        <v>53</v>
      </c>
      <c r="C90" s="123" t="s">
        <v>52</v>
      </c>
      <c r="D90" s="126">
        <v>6</v>
      </c>
      <c r="E90" s="124"/>
      <c r="F90" s="125">
        <v>272.41</v>
      </c>
      <c r="G90" s="86">
        <f t="shared" si="4"/>
        <v>1634.46</v>
      </c>
    </row>
    <row r="91" spans="1:7" ht="12.75" customHeight="1">
      <c r="A91" s="20">
        <v>4</v>
      </c>
      <c r="B91" s="122" t="s">
        <v>54</v>
      </c>
      <c r="C91" s="123" t="s">
        <v>55</v>
      </c>
      <c r="D91" s="126">
        <v>18</v>
      </c>
      <c r="E91" s="124"/>
      <c r="F91" s="125">
        <v>129.28</v>
      </c>
      <c r="G91" s="86">
        <f t="shared" si="4"/>
        <v>2327.04</v>
      </c>
    </row>
    <row r="92" spans="1:7" ht="12">
      <c r="A92" s="20">
        <v>5</v>
      </c>
      <c r="B92" s="122" t="s">
        <v>57</v>
      </c>
      <c r="C92" s="123" t="s">
        <v>44</v>
      </c>
      <c r="D92" s="126">
        <v>3</v>
      </c>
      <c r="E92" s="124"/>
      <c r="F92" s="125">
        <v>78.49</v>
      </c>
      <c r="G92" s="86">
        <f t="shared" si="4"/>
        <v>235.46999999999997</v>
      </c>
    </row>
    <row r="93" spans="1:7" ht="12" customHeight="1">
      <c r="A93" s="20">
        <v>6</v>
      </c>
      <c r="B93" s="122" t="s">
        <v>58</v>
      </c>
      <c r="C93" s="123" t="s">
        <v>48</v>
      </c>
      <c r="D93" s="126">
        <v>32.9</v>
      </c>
      <c r="E93" s="124"/>
      <c r="F93" s="125">
        <v>91.31</v>
      </c>
      <c r="G93" s="86">
        <f t="shared" si="4"/>
        <v>3004.099</v>
      </c>
    </row>
    <row r="94" spans="1:7" ht="12.75" customHeight="1">
      <c r="A94" s="20"/>
      <c r="B94" s="112" t="s">
        <v>129</v>
      </c>
      <c r="C94" s="83"/>
      <c r="D94" s="83"/>
      <c r="E94" s="83"/>
      <c r="F94" s="127"/>
      <c r="G94" s="86">
        <f>SUM(G88:G93)</f>
        <v>22495.96</v>
      </c>
    </row>
    <row r="95" spans="1:7" ht="12">
      <c r="A95" s="20"/>
      <c r="B95" s="115" t="s">
        <v>95</v>
      </c>
      <c r="C95" s="83"/>
      <c r="D95" s="83"/>
      <c r="E95" s="83"/>
      <c r="F95" s="127"/>
      <c r="G95" s="128">
        <f>G94*1.18</f>
        <v>26545.232799999998</v>
      </c>
    </row>
    <row r="96" spans="1:9" ht="12">
      <c r="A96" s="20"/>
      <c r="B96" s="72" t="s">
        <v>96</v>
      </c>
      <c r="C96" s="63" t="s">
        <v>11</v>
      </c>
      <c r="D96" s="83"/>
      <c r="E96" s="83"/>
      <c r="F96" s="127"/>
      <c r="G96" s="128">
        <f>G95/C5/12</f>
        <v>0.48016121843571374</v>
      </c>
      <c r="I96" s="46"/>
    </row>
    <row r="97" spans="1:7" ht="27" customHeight="1">
      <c r="A97" s="13" t="s">
        <v>132</v>
      </c>
      <c r="B97" s="129" t="s">
        <v>133</v>
      </c>
      <c r="C97" s="95"/>
      <c r="D97" s="96"/>
      <c r="E97" s="83"/>
      <c r="F97" s="127"/>
      <c r="G97" s="128"/>
    </row>
    <row r="98" spans="1:8" ht="24.75" customHeight="1">
      <c r="A98" s="12">
        <v>1</v>
      </c>
      <c r="B98" s="107" t="s">
        <v>134</v>
      </c>
      <c r="C98" s="63" t="s">
        <v>135</v>
      </c>
      <c r="D98" s="83">
        <v>1</v>
      </c>
      <c r="E98" s="83">
        <v>12</v>
      </c>
      <c r="F98" s="127">
        <v>340.53</v>
      </c>
      <c r="G98" s="86">
        <f>D98*F98*E98</f>
        <v>4086.3599999999997</v>
      </c>
      <c r="H98" s="38"/>
    </row>
    <row r="99" spans="1:7" ht="15" customHeight="1">
      <c r="A99" s="12">
        <v>2</v>
      </c>
      <c r="B99" s="100" t="s">
        <v>136</v>
      </c>
      <c r="C99" s="63" t="s">
        <v>135</v>
      </c>
      <c r="D99" s="83">
        <v>4</v>
      </c>
      <c r="E99" s="83">
        <v>1</v>
      </c>
      <c r="F99" s="127">
        <v>227.02</v>
      </c>
      <c r="G99" s="86">
        <f>D99*F99*E99</f>
        <v>908.08</v>
      </c>
    </row>
    <row r="100" spans="1:7" ht="15.75" customHeight="1">
      <c r="A100" s="12">
        <v>3</v>
      </c>
      <c r="B100" s="100" t="s">
        <v>200</v>
      </c>
      <c r="C100" s="63" t="s">
        <v>135</v>
      </c>
      <c r="D100" s="83">
        <v>1</v>
      </c>
      <c r="E100" s="83">
        <v>0</v>
      </c>
      <c r="F100" s="127">
        <v>13353.97</v>
      </c>
      <c r="G100" s="86">
        <f>D100*F100*E100</f>
        <v>0</v>
      </c>
    </row>
    <row r="101" spans="1:7" ht="14.25" customHeight="1">
      <c r="A101" s="12">
        <v>4</v>
      </c>
      <c r="B101" s="100" t="s">
        <v>201</v>
      </c>
      <c r="C101" s="63" t="s">
        <v>135</v>
      </c>
      <c r="D101" s="83">
        <v>1</v>
      </c>
      <c r="E101" s="83">
        <v>0.33</v>
      </c>
      <c r="F101" s="127">
        <v>8906.49</v>
      </c>
      <c r="G101" s="86">
        <f>D101*F101*E101</f>
        <v>2939.1417</v>
      </c>
    </row>
    <row r="102" spans="1:7" ht="12" customHeight="1">
      <c r="A102" s="12"/>
      <c r="B102" s="112" t="s">
        <v>129</v>
      </c>
      <c r="C102" s="63"/>
      <c r="D102" s="83"/>
      <c r="E102" s="83"/>
      <c r="F102" s="127"/>
      <c r="G102" s="86">
        <f>G98+G99+G100+G101</f>
        <v>7933.5817</v>
      </c>
    </row>
    <row r="103" spans="1:7" ht="12" customHeight="1">
      <c r="A103" s="12"/>
      <c r="B103" s="115" t="s">
        <v>95</v>
      </c>
      <c r="C103" s="63"/>
      <c r="D103" s="83"/>
      <c r="E103" s="83"/>
      <c r="F103" s="127"/>
      <c r="G103" s="128">
        <f>G102*1.18</f>
        <v>9361.626406</v>
      </c>
    </row>
    <row r="104" spans="1:9" ht="13.5" customHeight="1">
      <c r="A104" s="20"/>
      <c r="B104" s="72" t="s">
        <v>96</v>
      </c>
      <c r="C104" s="63" t="s">
        <v>137</v>
      </c>
      <c r="D104" s="83"/>
      <c r="E104" s="83"/>
      <c r="F104" s="127"/>
      <c r="G104" s="128">
        <f>G103/C5/12</f>
        <v>0.1693369945372983</v>
      </c>
      <c r="I104" s="34"/>
    </row>
    <row r="105" spans="1:7" ht="12">
      <c r="A105" s="13" t="s">
        <v>138</v>
      </c>
      <c r="B105" s="97" t="s">
        <v>59</v>
      </c>
      <c r="C105" s="97"/>
      <c r="D105" s="96" t="s">
        <v>119</v>
      </c>
      <c r="E105" s="97"/>
      <c r="F105" s="130"/>
      <c r="G105" s="97"/>
    </row>
    <row r="106" spans="1:8" ht="24">
      <c r="A106" s="9">
        <v>1</v>
      </c>
      <c r="B106" s="110" t="s">
        <v>139</v>
      </c>
      <c r="C106" s="131" t="s">
        <v>56</v>
      </c>
      <c r="D106" s="106">
        <v>2</v>
      </c>
      <c r="E106" s="132"/>
      <c r="F106" s="133">
        <v>109.1</v>
      </c>
      <c r="G106" s="106">
        <f>D106*F106</f>
        <v>218.2</v>
      </c>
      <c r="H106" s="38"/>
    </row>
    <row r="107" spans="1:7" ht="12">
      <c r="A107" s="9">
        <v>2</v>
      </c>
      <c r="B107" s="110" t="s">
        <v>60</v>
      </c>
      <c r="C107" s="131" t="s">
        <v>61</v>
      </c>
      <c r="D107" s="106">
        <v>5</v>
      </c>
      <c r="E107" s="132"/>
      <c r="F107" s="133">
        <v>39.25</v>
      </c>
      <c r="G107" s="106">
        <f aca="true" t="shared" si="5" ref="G107:G122">D107*F107</f>
        <v>196.25</v>
      </c>
    </row>
    <row r="108" spans="1:7" ht="12">
      <c r="A108" s="9">
        <v>3</v>
      </c>
      <c r="B108" s="110" t="s">
        <v>62</v>
      </c>
      <c r="C108" s="131" t="s">
        <v>63</v>
      </c>
      <c r="D108" s="106">
        <v>5</v>
      </c>
      <c r="E108" s="132"/>
      <c r="F108" s="134">
        <v>461.71</v>
      </c>
      <c r="G108" s="106">
        <f t="shared" si="5"/>
        <v>2308.5499999999997</v>
      </c>
    </row>
    <row r="109" spans="1:7" ht="12">
      <c r="A109" s="9">
        <v>4</v>
      </c>
      <c r="B109" s="110" t="s">
        <v>140</v>
      </c>
      <c r="C109" s="131" t="s">
        <v>64</v>
      </c>
      <c r="D109" s="106">
        <v>2</v>
      </c>
      <c r="E109" s="132"/>
      <c r="F109" s="133">
        <v>235.13</v>
      </c>
      <c r="G109" s="106">
        <f t="shared" si="5"/>
        <v>470.26</v>
      </c>
    </row>
    <row r="110" spans="1:7" ht="24">
      <c r="A110" s="9">
        <v>5</v>
      </c>
      <c r="B110" s="110" t="s">
        <v>141</v>
      </c>
      <c r="C110" s="131" t="s">
        <v>44</v>
      </c>
      <c r="D110" s="106">
        <v>2</v>
      </c>
      <c r="E110" s="132"/>
      <c r="F110" s="133">
        <v>266.89</v>
      </c>
      <c r="G110" s="106">
        <f t="shared" si="5"/>
        <v>533.78</v>
      </c>
    </row>
    <row r="111" spans="1:7" ht="12">
      <c r="A111" s="9">
        <v>6</v>
      </c>
      <c r="B111" s="110" t="s">
        <v>65</v>
      </c>
      <c r="C111" s="131" t="s">
        <v>44</v>
      </c>
      <c r="D111" s="106">
        <v>2</v>
      </c>
      <c r="E111" s="132"/>
      <c r="F111" s="133">
        <v>115.43</v>
      </c>
      <c r="G111" s="106">
        <f t="shared" si="5"/>
        <v>230.86</v>
      </c>
    </row>
    <row r="112" spans="1:7" ht="14.25" customHeight="1">
      <c r="A112" s="9">
        <v>7</v>
      </c>
      <c r="B112" s="110" t="s">
        <v>142</v>
      </c>
      <c r="C112" s="131" t="s">
        <v>66</v>
      </c>
      <c r="D112" s="106">
        <v>220</v>
      </c>
      <c r="E112" s="132"/>
      <c r="F112" s="133">
        <v>2.77</v>
      </c>
      <c r="G112" s="106">
        <f t="shared" si="5"/>
        <v>609.4</v>
      </c>
    </row>
    <row r="113" spans="1:7" ht="12.75" customHeight="1">
      <c r="A113" s="9">
        <v>8</v>
      </c>
      <c r="B113" s="110" t="s">
        <v>143</v>
      </c>
      <c r="C113" s="131" t="s">
        <v>44</v>
      </c>
      <c r="D113" s="106">
        <v>1</v>
      </c>
      <c r="E113" s="132"/>
      <c r="F113" s="133">
        <v>77.77</v>
      </c>
      <c r="G113" s="106">
        <f t="shared" si="5"/>
        <v>77.77</v>
      </c>
    </row>
    <row r="114" spans="1:7" ht="16.5" customHeight="1">
      <c r="A114" s="9">
        <v>9</v>
      </c>
      <c r="B114" s="110" t="s">
        <v>144</v>
      </c>
      <c r="C114" s="131" t="s">
        <v>41</v>
      </c>
      <c r="D114" s="106">
        <v>0</v>
      </c>
      <c r="E114" s="132"/>
      <c r="F114" s="133">
        <v>276.16</v>
      </c>
      <c r="G114" s="106">
        <f t="shared" si="5"/>
        <v>0</v>
      </c>
    </row>
    <row r="115" spans="1:7" ht="14.25" customHeight="1">
      <c r="A115" s="23">
        <v>10</v>
      </c>
      <c r="B115" s="110" t="s">
        <v>67</v>
      </c>
      <c r="C115" s="131" t="s">
        <v>66</v>
      </c>
      <c r="D115" s="106">
        <v>126</v>
      </c>
      <c r="E115" s="132"/>
      <c r="F115" s="133">
        <v>18.47</v>
      </c>
      <c r="G115" s="106">
        <f t="shared" si="5"/>
        <v>2327.22</v>
      </c>
    </row>
    <row r="116" spans="1:7" ht="13.5" customHeight="1">
      <c r="A116" s="23">
        <v>11</v>
      </c>
      <c r="B116" s="110" t="s">
        <v>147</v>
      </c>
      <c r="C116" s="131" t="s">
        <v>44</v>
      </c>
      <c r="D116" s="106">
        <v>0</v>
      </c>
      <c r="E116" s="132"/>
      <c r="F116" s="133">
        <v>109.26</v>
      </c>
      <c r="G116" s="106">
        <f t="shared" si="5"/>
        <v>0</v>
      </c>
    </row>
    <row r="117" spans="1:7" ht="12">
      <c r="A117" s="23">
        <v>12</v>
      </c>
      <c r="B117" s="110" t="s">
        <v>148</v>
      </c>
      <c r="C117" s="131" t="s">
        <v>44</v>
      </c>
      <c r="D117" s="106">
        <v>2</v>
      </c>
      <c r="E117" s="132"/>
      <c r="F117" s="133">
        <v>510.81</v>
      </c>
      <c r="G117" s="106">
        <f t="shared" si="5"/>
        <v>1021.62</v>
      </c>
    </row>
    <row r="118" spans="1:7" ht="13.5" customHeight="1">
      <c r="A118" s="23">
        <v>13</v>
      </c>
      <c r="B118" s="110" t="s">
        <v>71</v>
      </c>
      <c r="C118" s="131" t="s">
        <v>30</v>
      </c>
      <c r="D118" s="106">
        <v>2.8</v>
      </c>
      <c r="E118" s="132"/>
      <c r="F118" s="133">
        <v>923.43</v>
      </c>
      <c r="G118" s="106">
        <f t="shared" si="5"/>
        <v>2585.604</v>
      </c>
    </row>
    <row r="119" spans="1:7" ht="24">
      <c r="A119" s="23">
        <v>14</v>
      </c>
      <c r="B119" s="110" t="s">
        <v>151</v>
      </c>
      <c r="C119" s="131" t="s">
        <v>44</v>
      </c>
      <c r="D119" s="106">
        <v>11</v>
      </c>
      <c r="E119" s="132"/>
      <c r="F119" s="133">
        <v>46.17</v>
      </c>
      <c r="G119" s="106">
        <f t="shared" si="5"/>
        <v>507.87</v>
      </c>
    </row>
    <row r="120" spans="1:7" ht="12">
      <c r="A120" s="23">
        <v>15</v>
      </c>
      <c r="B120" s="110" t="s">
        <v>72</v>
      </c>
      <c r="C120" s="131" t="s">
        <v>44</v>
      </c>
      <c r="D120" s="114">
        <v>1</v>
      </c>
      <c r="E120" s="132"/>
      <c r="F120" s="135">
        <v>315.37</v>
      </c>
      <c r="G120" s="106">
        <f t="shared" si="5"/>
        <v>315.37</v>
      </c>
    </row>
    <row r="121" spans="1:7" ht="12">
      <c r="A121" s="9">
        <v>15</v>
      </c>
      <c r="B121" s="100" t="s">
        <v>74</v>
      </c>
      <c r="C121" s="131" t="s">
        <v>44</v>
      </c>
      <c r="D121" s="136">
        <v>5</v>
      </c>
      <c r="E121" s="132"/>
      <c r="F121" s="135">
        <v>76.18</v>
      </c>
      <c r="G121" s="106">
        <f t="shared" si="5"/>
        <v>380.90000000000003</v>
      </c>
    </row>
    <row r="122" spans="1:7" ht="24">
      <c r="A122" s="9">
        <v>16</v>
      </c>
      <c r="B122" s="107" t="s">
        <v>205</v>
      </c>
      <c r="C122" s="131" t="s">
        <v>44</v>
      </c>
      <c r="D122" s="136">
        <v>6</v>
      </c>
      <c r="E122" s="132"/>
      <c r="F122" s="135">
        <v>120.45</v>
      </c>
      <c r="G122" s="106">
        <f t="shared" si="5"/>
        <v>722.7</v>
      </c>
    </row>
    <row r="123" spans="1:7" ht="12">
      <c r="A123" s="9"/>
      <c r="B123" s="112" t="s">
        <v>129</v>
      </c>
      <c r="C123" s="116"/>
      <c r="D123" s="114"/>
      <c r="E123" s="114"/>
      <c r="F123" s="92"/>
      <c r="G123" s="114">
        <f>SUM(G106:G122)</f>
        <v>12506.354000000001</v>
      </c>
    </row>
    <row r="124" spans="1:7" ht="12">
      <c r="A124" s="9"/>
      <c r="B124" s="115" t="s">
        <v>95</v>
      </c>
      <c r="C124" s="116"/>
      <c r="D124" s="114"/>
      <c r="E124" s="114"/>
      <c r="F124" s="92"/>
      <c r="G124" s="117">
        <f>G123*1.18</f>
        <v>14757.497720000001</v>
      </c>
    </row>
    <row r="125" spans="1:9" ht="12">
      <c r="A125" s="9"/>
      <c r="B125" s="72" t="s">
        <v>96</v>
      </c>
      <c r="C125" s="63" t="s">
        <v>11</v>
      </c>
      <c r="D125" s="114"/>
      <c r="E125" s="114"/>
      <c r="F125" s="92"/>
      <c r="G125" s="117">
        <f>G124/C5/12</f>
        <v>0.2669397605093698</v>
      </c>
      <c r="I125" s="46"/>
    </row>
    <row r="126" spans="1:9" ht="12">
      <c r="A126" s="13" t="s">
        <v>153</v>
      </c>
      <c r="B126" s="66" t="s">
        <v>75</v>
      </c>
      <c r="C126" s="63" t="s">
        <v>76</v>
      </c>
      <c r="D126" s="67">
        <f>C5</f>
        <v>4607</v>
      </c>
      <c r="E126" s="67"/>
      <c r="F126" s="74">
        <v>2.8</v>
      </c>
      <c r="G126" s="138">
        <f>D126*F126*12</f>
        <v>154795.19999999998</v>
      </c>
      <c r="I126" s="46"/>
    </row>
    <row r="127" spans="1:7" ht="12">
      <c r="A127" s="13"/>
      <c r="B127" s="66"/>
      <c r="C127" s="63"/>
      <c r="D127" s="67"/>
      <c r="E127" s="67"/>
      <c r="F127" s="74"/>
      <c r="G127" s="138"/>
    </row>
    <row r="128" spans="1:9" ht="12">
      <c r="A128" s="13" t="s">
        <v>21</v>
      </c>
      <c r="B128" s="94" t="s">
        <v>78</v>
      </c>
      <c r="C128" s="63" t="s">
        <v>76</v>
      </c>
      <c r="D128" s="67">
        <f>C5</f>
        <v>4607</v>
      </c>
      <c r="E128" s="67"/>
      <c r="F128" s="74">
        <v>3.2</v>
      </c>
      <c r="G128" s="138">
        <f>D128*F128*12</f>
        <v>176908.80000000002</v>
      </c>
      <c r="I128" s="46"/>
    </row>
    <row r="129" spans="1:7" ht="12">
      <c r="A129" s="13"/>
      <c r="B129" s="94"/>
      <c r="C129" s="63"/>
      <c r="D129" s="67"/>
      <c r="E129" s="67"/>
      <c r="F129" s="74"/>
      <c r="G129" s="138"/>
    </row>
    <row r="130" spans="1:7" ht="12">
      <c r="A130" s="13" t="s">
        <v>23</v>
      </c>
      <c r="B130" s="140" t="s">
        <v>20</v>
      </c>
      <c r="C130" s="63" t="s">
        <v>11</v>
      </c>
      <c r="D130" s="67">
        <f>C5</f>
        <v>4607</v>
      </c>
      <c r="E130" s="67"/>
      <c r="F130" s="68">
        <v>1.78</v>
      </c>
      <c r="G130" s="69">
        <f>F130*D130*12</f>
        <v>98405.52000000002</v>
      </c>
    </row>
    <row r="131" spans="1:7" ht="12">
      <c r="A131" s="13"/>
      <c r="B131" s="140"/>
      <c r="C131" s="63"/>
      <c r="D131" s="67"/>
      <c r="E131" s="67"/>
      <c r="F131" s="68"/>
      <c r="G131" s="69"/>
    </row>
    <row r="132" spans="1:7" ht="12">
      <c r="A132" s="13" t="s">
        <v>77</v>
      </c>
      <c r="B132" s="140" t="s">
        <v>22</v>
      </c>
      <c r="C132" s="63" t="s">
        <v>11</v>
      </c>
      <c r="D132" s="67">
        <f>C5</f>
        <v>4607</v>
      </c>
      <c r="E132" s="67"/>
      <c r="F132" s="68">
        <v>1.18</v>
      </c>
      <c r="G132" s="69">
        <f>F132*D132*12</f>
        <v>65235.119999999995</v>
      </c>
    </row>
    <row r="133" spans="1:7" ht="12">
      <c r="A133" s="20"/>
      <c r="B133" s="141" t="s">
        <v>79</v>
      </c>
      <c r="C133" s="63" t="s">
        <v>80</v>
      </c>
      <c r="D133" s="67"/>
      <c r="E133" s="67"/>
      <c r="F133" s="65"/>
      <c r="G133" s="142">
        <f>G23+G27+G28+G54+G56+G73+G85+G95+G103+G124+G126+G128+G130+G132</f>
        <v>904496.6335132</v>
      </c>
    </row>
    <row r="134" spans="1:7" ht="12">
      <c r="A134" s="14"/>
      <c r="B134" s="97" t="s">
        <v>165</v>
      </c>
      <c r="C134" s="63" t="s">
        <v>76</v>
      </c>
      <c r="D134" s="63"/>
      <c r="E134" s="63"/>
      <c r="F134" s="65"/>
      <c r="G134" s="143">
        <f>F128+F126+G125+G96+G86+G74+G57+F28+F27+G24+G55+F130+F132+G104+0.02</f>
        <v>16.38091153883945</v>
      </c>
    </row>
    <row r="135" spans="1:7" ht="12">
      <c r="A135" s="14"/>
      <c r="B135" s="100" t="s">
        <v>166</v>
      </c>
      <c r="C135" s="63"/>
      <c r="D135" s="63"/>
      <c r="E135" s="63"/>
      <c r="F135" s="65"/>
      <c r="G135" s="143"/>
    </row>
    <row r="136" spans="1:7" ht="12">
      <c r="A136" s="14"/>
      <c r="B136" s="141" t="s">
        <v>223</v>
      </c>
      <c r="C136" s="63" t="s">
        <v>76</v>
      </c>
      <c r="D136" s="63"/>
      <c r="E136" s="63"/>
      <c r="F136" s="65"/>
      <c r="G136" s="143">
        <v>15.9</v>
      </c>
    </row>
    <row r="137" spans="1:7" ht="12">
      <c r="A137" s="14"/>
      <c r="B137" s="22" t="s">
        <v>224</v>
      </c>
      <c r="C137" s="11" t="s">
        <v>76</v>
      </c>
      <c r="D137" s="10"/>
      <c r="E137" s="10"/>
      <c r="F137" s="35"/>
      <c r="G137" s="24">
        <f>G134*2-G136-0.04</f>
        <v>16.8218230776789</v>
      </c>
    </row>
    <row r="138" spans="5:7" ht="12">
      <c r="E138" s="3"/>
      <c r="F138" s="2"/>
      <c r="G138" s="25"/>
    </row>
    <row r="139" spans="2:7" ht="12">
      <c r="B139" s="4" t="s">
        <v>225</v>
      </c>
      <c r="E139" s="3"/>
      <c r="F139" s="2"/>
      <c r="G139" s="31">
        <v>15.9</v>
      </c>
    </row>
    <row r="140" spans="2:7" ht="12">
      <c r="B140" s="4" t="s">
        <v>226</v>
      </c>
      <c r="E140" s="3"/>
      <c r="F140" s="2"/>
      <c r="G140" s="47">
        <f>G137/G136</f>
        <v>1.0579762941936415</v>
      </c>
    </row>
    <row r="141" spans="5:7" ht="12">
      <c r="E141" s="3"/>
      <c r="F141" s="2"/>
      <c r="G141" s="31"/>
    </row>
    <row r="143" ht="12">
      <c r="B143" s="4" t="s">
        <v>207</v>
      </c>
    </row>
    <row r="146" ht="12">
      <c r="A146" s="42" t="s">
        <v>213</v>
      </c>
    </row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14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57421875" style="2" customWidth="1"/>
    <col min="4" max="4" width="8.8515625" style="3" customWidth="1"/>
    <col min="5" max="5" width="9.28125" style="2" customWidth="1"/>
    <col min="6" max="6" width="8.7109375" style="5" customWidth="1"/>
    <col min="7" max="7" width="11.281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27" t="s">
        <v>0</v>
      </c>
    </row>
    <row r="2" spans="1:7" ht="12">
      <c r="A2" s="211" t="s">
        <v>82</v>
      </c>
      <c r="B2" s="212"/>
      <c r="C2" s="212"/>
      <c r="D2" s="212"/>
      <c r="E2" s="212"/>
      <c r="F2" s="212"/>
      <c r="G2" s="212"/>
    </row>
    <row r="3" spans="1:7" ht="12">
      <c r="A3" s="211" t="s">
        <v>227</v>
      </c>
      <c r="B3" s="212"/>
      <c r="C3" s="212"/>
      <c r="D3" s="212"/>
      <c r="E3" s="212"/>
      <c r="F3" s="212"/>
      <c r="G3" s="212"/>
    </row>
    <row r="4" spans="1:7" ht="12">
      <c r="A4" s="150"/>
      <c r="B4" s="146" t="s">
        <v>160</v>
      </c>
      <c r="C4" s="56"/>
      <c r="D4" s="56"/>
      <c r="E4" s="56"/>
      <c r="F4" s="56"/>
      <c r="G4" s="55"/>
    </row>
    <row r="5" spans="1:7" ht="12">
      <c r="A5" s="150"/>
      <c r="B5" s="52" t="s">
        <v>1</v>
      </c>
      <c r="C5" s="53">
        <v>4592.5</v>
      </c>
      <c r="D5" s="54"/>
      <c r="E5" s="54"/>
      <c r="F5" s="54"/>
      <c r="G5" s="55"/>
    </row>
    <row r="6" spans="1:7" ht="12">
      <c r="A6" s="150"/>
      <c r="B6" s="55"/>
      <c r="C6" s="56"/>
      <c r="D6" s="56"/>
      <c r="E6" s="56"/>
      <c r="F6" s="56"/>
      <c r="G6" s="55"/>
    </row>
    <row r="7" spans="1:7" ht="24">
      <c r="A7" s="151" t="s">
        <v>2</v>
      </c>
      <c r="B7" s="58" t="s">
        <v>3</v>
      </c>
      <c r="C7" s="58" t="s">
        <v>4</v>
      </c>
      <c r="D7" s="59" t="s">
        <v>5</v>
      </c>
      <c r="E7" s="60" t="s">
        <v>157</v>
      </c>
      <c r="F7" s="59" t="s">
        <v>6</v>
      </c>
      <c r="G7" s="60" t="s">
        <v>81</v>
      </c>
    </row>
    <row r="8" spans="1:7" ht="12">
      <c r="A8" s="62">
        <v>1</v>
      </c>
      <c r="B8" s="62">
        <v>2</v>
      </c>
      <c r="C8" s="63">
        <v>3</v>
      </c>
      <c r="D8" s="64">
        <v>4</v>
      </c>
      <c r="E8" s="64">
        <v>5</v>
      </c>
      <c r="F8" s="63">
        <v>6</v>
      </c>
      <c r="G8" s="62">
        <v>7</v>
      </c>
    </row>
    <row r="9" spans="1:7" ht="25.5" customHeight="1">
      <c r="A9" s="152" t="s">
        <v>7</v>
      </c>
      <c r="B9" s="205" t="s">
        <v>8</v>
      </c>
      <c r="C9" s="206"/>
      <c r="D9" s="206"/>
      <c r="E9" s="206"/>
      <c r="F9" s="206"/>
      <c r="G9" s="62"/>
    </row>
    <row r="10" spans="1:7" ht="12">
      <c r="A10" s="153" t="s">
        <v>9</v>
      </c>
      <c r="B10" s="66" t="s">
        <v>10</v>
      </c>
      <c r="C10" s="63"/>
      <c r="D10" s="67"/>
      <c r="E10" s="67"/>
      <c r="F10" s="95"/>
      <c r="G10" s="69"/>
    </row>
    <row r="11" spans="1:8" ht="14.25" customHeight="1">
      <c r="A11" s="154">
        <v>1</v>
      </c>
      <c r="B11" s="70" t="s">
        <v>83</v>
      </c>
      <c r="C11" s="63" t="s">
        <v>84</v>
      </c>
      <c r="D11" s="67">
        <v>402.4</v>
      </c>
      <c r="E11" s="67">
        <v>240</v>
      </c>
      <c r="F11" s="71">
        <v>0.43</v>
      </c>
      <c r="G11" s="67">
        <f>D11*E11*F11</f>
        <v>41527.68</v>
      </c>
      <c r="H11" s="38"/>
    </row>
    <row r="12" spans="1:7" ht="12">
      <c r="A12" s="154">
        <v>2</v>
      </c>
      <c r="B12" s="70" t="s">
        <v>85</v>
      </c>
      <c r="C12" s="63" t="s">
        <v>84</v>
      </c>
      <c r="D12" s="67">
        <v>402.4</v>
      </c>
      <c r="E12" s="67">
        <v>24</v>
      </c>
      <c r="F12" s="65">
        <v>1.53</v>
      </c>
      <c r="G12" s="67">
        <f aca="true" t="shared" si="0" ref="G12:G21">D12*E12*F12</f>
        <v>14776.127999999999</v>
      </c>
    </row>
    <row r="13" spans="1:7" ht="12.75" customHeight="1">
      <c r="A13" s="154">
        <v>3</v>
      </c>
      <c r="B13" s="70" t="s">
        <v>86</v>
      </c>
      <c r="C13" s="63" t="s">
        <v>84</v>
      </c>
      <c r="D13" s="67">
        <v>37</v>
      </c>
      <c r="E13" s="67">
        <v>2</v>
      </c>
      <c r="F13" s="65">
        <v>19.24</v>
      </c>
      <c r="G13" s="67">
        <f t="shared" si="0"/>
        <v>1423.76</v>
      </c>
    </row>
    <row r="14" spans="1:7" ht="12.75" customHeight="1">
      <c r="A14" s="154">
        <v>4</v>
      </c>
      <c r="B14" s="70" t="s">
        <v>158</v>
      </c>
      <c r="C14" s="63" t="s">
        <v>84</v>
      </c>
      <c r="D14" s="67">
        <v>40.7</v>
      </c>
      <c r="E14" s="67">
        <v>24</v>
      </c>
      <c r="F14" s="65">
        <v>1.24</v>
      </c>
      <c r="G14" s="67">
        <f t="shared" si="0"/>
        <v>1211.232</v>
      </c>
    </row>
    <row r="15" spans="1:7" ht="13.5" customHeight="1">
      <c r="A15" s="154">
        <v>5</v>
      </c>
      <c r="B15" s="70" t="s">
        <v>87</v>
      </c>
      <c r="C15" s="63" t="s">
        <v>84</v>
      </c>
      <c r="D15" s="67">
        <v>42</v>
      </c>
      <c r="E15" s="67">
        <v>168</v>
      </c>
      <c r="F15" s="65">
        <v>0.4</v>
      </c>
      <c r="G15" s="67">
        <f t="shared" si="0"/>
        <v>2822.4</v>
      </c>
    </row>
    <row r="16" spans="1:7" ht="12.75" customHeight="1">
      <c r="A16" s="154">
        <v>6</v>
      </c>
      <c r="B16" s="70" t="s">
        <v>88</v>
      </c>
      <c r="C16" s="63" t="s">
        <v>84</v>
      </c>
      <c r="D16" s="67">
        <v>42</v>
      </c>
      <c r="E16" s="67">
        <v>14</v>
      </c>
      <c r="F16" s="65">
        <v>1.53</v>
      </c>
      <c r="G16" s="67">
        <f t="shared" si="0"/>
        <v>899.64</v>
      </c>
    </row>
    <row r="17" spans="1:7" ht="12">
      <c r="A17" s="154">
        <v>7</v>
      </c>
      <c r="B17" s="70" t="s">
        <v>89</v>
      </c>
      <c r="C17" s="63" t="s">
        <v>84</v>
      </c>
      <c r="D17" s="67">
        <v>568</v>
      </c>
      <c r="E17" s="67">
        <v>2</v>
      </c>
      <c r="F17" s="65">
        <v>2.11</v>
      </c>
      <c r="G17" s="67">
        <f t="shared" si="0"/>
        <v>2396.96</v>
      </c>
    </row>
    <row r="18" spans="1:7" ht="13.5" customHeight="1">
      <c r="A18" s="154">
        <v>8</v>
      </c>
      <c r="B18" s="70" t="s">
        <v>90</v>
      </c>
      <c r="C18" s="63" t="s">
        <v>84</v>
      </c>
      <c r="D18" s="67">
        <v>48</v>
      </c>
      <c r="E18" s="67">
        <v>2</v>
      </c>
      <c r="F18" s="65">
        <v>3.02</v>
      </c>
      <c r="G18" s="67">
        <f t="shared" si="0"/>
        <v>289.92</v>
      </c>
    </row>
    <row r="19" spans="1:7" ht="12">
      <c r="A19" s="154">
        <v>9</v>
      </c>
      <c r="B19" s="70" t="s">
        <v>91</v>
      </c>
      <c r="C19" s="63" t="s">
        <v>84</v>
      </c>
      <c r="D19" s="67">
        <v>102</v>
      </c>
      <c r="E19" s="67">
        <v>12</v>
      </c>
      <c r="F19" s="65">
        <v>2.46</v>
      </c>
      <c r="G19" s="67">
        <f t="shared" si="0"/>
        <v>3011.04</v>
      </c>
    </row>
    <row r="20" spans="1:7" ht="12">
      <c r="A20" s="154">
        <v>10</v>
      </c>
      <c r="B20" s="70" t="s">
        <v>92</v>
      </c>
      <c r="C20" s="63" t="s">
        <v>84</v>
      </c>
      <c r="D20" s="67">
        <v>21</v>
      </c>
      <c r="E20" s="67">
        <v>2</v>
      </c>
      <c r="F20" s="65">
        <v>3.69</v>
      </c>
      <c r="G20" s="67">
        <f t="shared" si="0"/>
        <v>154.98</v>
      </c>
    </row>
    <row r="21" spans="1:7" ht="12">
      <c r="A21" s="154">
        <v>11</v>
      </c>
      <c r="B21" s="70" t="s">
        <v>93</v>
      </c>
      <c r="C21" s="63" t="s">
        <v>84</v>
      </c>
      <c r="D21" s="67">
        <v>30</v>
      </c>
      <c r="E21" s="67">
        <v>12</v>
      </c>
      <c r="F21" s="65">
        <v>1.57</v>
      </c>
      <c r="G21" s="67">
        <f t="shared" si="0"/>
        <v>565.2</v>
      </c>
    </row>
    <row r="22" spans="1:7" ht="12">
      <c r="A22" s="154"/>
      <c r="B22" s="72" t="s">
        <v>94</v>
      </c>
      <c r="C22" s="63"/>
      <c r="D22" s="67"/>
      <c r="E22" s="67"/>
      <c r="F22" s="68"/>
      <c r="G22" s="67">
        <f>SUM(G11:G21)</f>
        <v>69078.93999999999</v>
      </c>
    </row>
    <row r="23" spans="1:7" ht="12">
      <c r="A23" s="154"/>
      <c r="B23" s="72" t="s">
        <v>95</v>
      </c>
      <c r="C23" s="63"/>
      <c r="D23" s="67"/>
      <c r="E23" s="67"/>
      <c r="F23" s="68"/>
      <c r="G23" s="69">
        <f>G22*1.18</f>
        <v>81513.14919999999</v>
      </c>
    </row>
    <row r="24" spans="1:9" ht="14.25" customHeight="1">
      <c r="A24" s="155"/>
      <c r="B24" s="72" t="s">
        <v>96</v>
      </c>
      <c r="C24" s="63" t="s">
        <v>11</v>
      </c>
      <c r="D24" s="67"/>
      <c r="E24" s="67"/>
      <c r="F24" s="68"/>
      <c r="G24" s="69">
        <f>G23/C5/12</f>
        <v>1.4790990600616947</v>
      </c>
      <c r="I24" s="46"/>
    </row>
    <row r="25" spans="1:7" ht="13.5" customHeight="1">
      <c r="A25" s="156" t="s">
        <v>12</v>
      </c>
      <c r="B25" s="66" t="s">
        <v>97</v>
      </c>
      <c r="C25" s="63"/>
      <c r="D25" s="67"/>
      <c r="E25" s="67"/>
      <c r="F25" s="68"/>
      <c r="G25" s="69"/>
    </row>
    <row r="26" spans="1:7" ht="12" customHeight="1">
      <c r="A26" s="156" t="s">
        <v>14</v>
      </c>
      <c r="B26" s="66" t="s">
        <v>98</v>
      </c>
      <c r="C26" s="63"/>
      <c r="D26" s="67"/>
      <c r="E26" s="67"/>
      <c r="F26" s="68"/>
      <c r="G26" s="69"/>
    </row>
    <row r="27" spans="1:9" ht="13.5" customHeight="1">
      <c r="A27" s="157" t="s">
        <v>16</v>
      </c>
      <c r="B27" s="73" t="s">
        <v>13</v>
      </c>
      <c r="C27" s="63" t="s">
        <v>11</v>
      </c>
      <c r="D27" s="67">
        <f>C5</f>
        <v>4592.5</v>
      </c>
      <c r="E27" s="67"/>
      <c r="F27" s="74">
        <v>1.39</v>
      </c>
      <c r="G27" s="69">
        <f>F27*D27*12</f>
        <v>76602.9</v>
      </c>
      <c r="I27" s="46"/>
    </row>
    <row r="28" spans="1:9" ht="13.5" customHeight="1">
      <c r="A28" s="156" t="s">
        <v>18</v>
      </c>
      <c r="B28" s="73" t="s">
        <v>15</v>
      </c>
      <c r="C28" s="63" t="s">
        <v>11</v>
      </c>
      <c r="D28" s="67">
        <f>C5</f>
        <v>4592.5</v>
      </c>
      <c r="E28" s="67"/>
      <c r="F28" s="74">
        <v>0.16</v>
      </c>
      <c r="G28" s="69">
        <f>F28*D28*12</f>
        <v>8817.6</v>
      </c>
      <c r="I28" s="46"/>
    </row>
    <row r="29" spans="1:7" ht="24">
      <c r="A29" s="156" t="s">
        <v>99</v>
      </c>
      <c r="B29" s="73" t="s">
        <v>17</v>
      </c>
      <c r="C29" s="63"/>
      <c r="D29" s="67"/>
      <c r="E29" s="67"/>
      <c r="F29" s="68"/>
      <c r="G29" s="69"/>
    </row>
    <row r="30" spans="1:7" ht="14.25" customHeight="1">
      <c r="A30" s="156"/>
      <c r="B30" s="75" t="s">
        <v>167</v>
      </c>
      <c r="C30" s="76"/>
      <c r="D30" s="67"/>
      <c r="E30" s="67"/>
      <c r="F30" s="77"/>
      <c r="G30" s="67">
        <f>D30*E30*F30</f>
        <v>0</v>
      </c>
    </row>
    <row r="31" spans="1:8" ht="12">
      <c r="A31" s="155">
        <v>1</v>
      </c>
      <c r="B31" s="78" t="s">
        <v>100</v>
      </c>
      <c r="C31" s="79" t="s">
        <v>56</v>
      </c>
      <c r="D31" s="67">
        <v>237</v>
      </c>
      <c r="E31" s="67">
        <v>1</v>
      </c>
      <c r="F31" s="77">
        <v>2.31</v>
      </c>
      <c r="G31" s="67">
        <f aca="true" t="shared" si="1" ref="G31:G52">D31*E31*F31</f>
        <v>547.47</v>
      </c>
      <c r="H31" s="38"/>
    </row>
    <row r="32" spans="1:7" ht="12" customHeight="1">
      <c r="A32" s="155">
        <v>2</v>
      </c>
      <c r="B32" s="78" t="s">
        <v>101</v>
      </c>
      <c r="C32" s="80" t="s">
        <v>56</v>
      </c>
      <c r="D32" s="67">
        <v>237</v>
      </c>
      <c r="E32" s="67">
        <v>28</v>
      </c>
      <c r="F32" s="77">
        <v>0.19</v>
      </c>
      <c r="G32" s="67">
        <f t="shared" si="1"/>
        <v>1260.84</v>
      </c>
    </row>
    <row r="33" spans="1:7" ht="12" customHeight="1">
      <c r="A33" s="155">
        <v>3</v>
      </c>
      <c r="B33" s="78" t="s">
        <v>103</v>
      </c>
      <c r="C33" s="80" t="s">
        <v>104</v>
      </c>
      <c r="D33" s="67">
        <v>6</v>
      </c>
      <c r="E33" s="67">
        <v>168</v>
      </c>
      <c r="F33" s="77">
        <v>4.41</v>
      </c>
      <c r="G33" s="67">
        <f>D33*E33*F33</f>
        <v>4445.28</v>
      </c>
    </row>
    <row r="34" spans="1:7" ht="12" customHeight="1">
      <c r="A34" s="155">
        <v>4</v>
      </c>
      <c r="B34" s="78" t="s">
        <v>105</v>
      </c>
      <c r="C34" s="80" t="s">
        <v>56</v>
      </c>
      <c r="D34" s="67">
        <v>1067</v>
      </c>
      <c r="E34" s="67">
        <v>1</v>
      </c>
      <c r="F34" s="77">
        <v>1.61</v>
      </c>
      <c r="G34" s="67">
        <f t="shared" si="1"/>
        <v>1717.8700000000001</v>
      </c>
    </row>
    <row r="35" spans="1:7" ht="12" customHeight="1">
      <c r="A35" s="155">
        <v>5</v>
      </c>
      <c r="B35" s="78" t="s">
        <v>106</v>
      </c>
      <c r="C35" s="80" t="s">
        <v>56</v>
      </c>
      <c r="D35" s="67">
        <v>1067</v>
      </c>
      <c r="E35" s="67">
        <v>168</v>
      </c>
      <c r="F35" s="77">
        <v>0.09</v>
      </c>
      <c r="G35" s="67">
        <f t="shared" si="1"/>
        <v>16133.039999999999</v>
      </c>
    </row>
    <row r="36" spans="1:7" ht="12" customHeight="1">
      <c r="A36" s="155">
        <v>6</v>
      </c>
      <c r="B36" s="78" t="s">
        <v>110</v>
      </c>
      <c r="C36" s="80" t="s">
        <v>56</v>
      </c>
      <c r="D36" s="67">
        <v>352</v>
      </c>
      <c r="E36" s="67">
        <v>140</v>
      </c>
      <c r="F36" s="77">
        <v>0.19</v>
      </c>
      <c r="G36" s="67">
        <f t="shared" si="1"/>
        <v>9363.2</v>
      </c>
    </row>
    <row r="37" spans="1:7" ht="12">
      <c r="A37" s="155">
        <v>7</v>
      </c>
      <c r="B37" s="78" t="s">
        <v>111</v>
      </c>
      <c r="C37" s="80" t="s">
        <v>56</v>
      </c>
      <c r="D37" s="67">
        <v>0</v>
      </c>
      <c r="E37" s="67">
        <v>28</v>
      </c>
      <c r="F37" s="77">
        <v>0.19</v>
      </c>
      <c r="G37" s="67">
        <f t="shared" si="1"/>
        <v>0</v>
      </c>
    </row>
    <row r="38" spans="1:7" ht="13.5" customHeight="1">
      <c r="A38" s="155">
        <v>8</v>
      </c>
      <c r="B38" s="78" t="s">
        <v>107</v>
      </c>
      <c r="C38" s="80" t="s">
        <v>108</v>
      </c>
      <c r="D38" s="67">
        <v>2.8</v>
      </c>
      <c r="E38" s="67">
        <v>1</v>
      </c>
      <c r="F38" s="77">
        <v>15.2</v>
      </c>
      <c r="G38" s="67">
        <f t="shared" si="1"/>
        <v>42.559999999999995</v>
      </c>
    </row>
    <row r="39" spans="1:7" ht="12">
      <c r="A39" s="155">
        <v>9</v>
      </c>
      <c r="B39" s="78" t="s">
        <v>109</v>
      </c>
      <c r="C39" s="80" t="s">
        <v>104</v>
      </c>
      <c r="D39" s="67">
        <v>7</v>
      </c>
      <c r="E39" s="67">
        <v>3</v>
      </c>
      <c r="F39" s="77">
        <v>3.19</v>
      </c>
      <c r="G39" s="67">
        <f t="shared" si="1"/>
        <v>66.99</v>
      </c>
    </row>
    <row r="40" spans="1:7" ht="12">
      <c r="A40" s="155">
        <v>10</v>
      </c>
      <c r="B40" s="78" t="s">
        <v>168</v>
      </c>
      <c r="C40" s="80" t="s">
        <v>56</v>
      </c>
      <c r="D40" s="67">
        <v>1814</v>
      </c>
      <c r="E40" s="67">
        <v>140</v>
      </c>
      <c r="F40" s="81">
        <v>0.09</v>
      </c>
      <c r="G40" s="67">
        <f t="shared" si="1"/>
        <v>22856.399999999998</v>
      </c>
    </row>
    <row r="41" spans="1:7" ht="12">
      <c r="A41" s="155">
        <v>11</v>
      </c>
      <c r="B41" s="82" t="s">
        <v>169</v>
      </c>
      <c r="C41" s="83" t="s">
        <v>114</v>
      </c>
      <c r="D41" s="67">
        <v>27</v>
      </c>
      <c r="E41" s="67">
        <v>2</v>
      </c>
      <c r="F41" s="84">
        <v>35.42</v>
      </c>
      <c r="G41" s="67">
        <f t="shared" si="1"/>
        <v>1912.68</v>
      </c>
    </row>
    <row r="42" spans="1:7" ht="12" customHeight="1">
      <c r="A42" s="155">
        <v>12</v>
      </c>
      <c r="B42" s="85" t="s">
        <v>115</v>
      </c>
      <c r="C42" s="83" t="s">
        <v>48</v>
      </c>
      <c r="D42" s="67">
        <v>2.8</v>
      </c>
      <c r="E42" s="67">
        <v>1</v>
      </c>
      <c r="F42" s="84">
        <v>125.54</v>
      </c>
      <c r="G42" s="67">
        <f t="shared" si="1"/>
        <v>351.512</v>
      </c>
    </row>
    <row r="43" spans="1:7" ht="13.5" customHeight="1">
      <c r="A43" s="155"/>
      <c r="B43" s="147" t="s">
        <v>170</v>
      </c>
      <c r="C43" s="88"/>
      <c r="D43" s="67"/>
      <c r="E43" s="67"/>
      <c r="F43" s="90"/>
      <c r="G43" s="67">
        <f t="shared" si="1"/>
        <v>0</v>
      </c>
    </row>
    <row r="44" spans="1:8" ht="13.5" customHeight="1">
      <c r="A44" s="155">
        <v>13</v>
      </c>
      <c r="B44" s="78" t="s">
        <v>102</v>
      </c>
      <c r="C44" s="80" t="s">
        <v>56</v>
      </c>
      <c r="D44" s="67">
        <v>237</v>
      </c>
      <c r="E44" s="67">
        <v>1</v>
      </c>
      <c r="F44" s="77">
        <v>2.72</v>
      </c>
      <c r="G44" s="67">
        <f t="shared" si="1"/>
        <v>644.6400000000001</v>
      </c>
      <c r="H44" s="38"/>
    </row>
    <row r="45" spans="1:7" ht="13.5" customHeight="1">
      <c r="A45" s="155">
        <v>14</v>
      </c>
      <c r="B45" s="78" t="s">
        <v>164</v>
      </c>
      <c r="C45" s="80" t="s">
        <v>56</v>
      </c>
      <c r="D45" s="67">
        <v>352</v>
      </c>
      <c r="E45" s="67">
        <v>10</v>
      </c>
      <c r="F45" s="77">
        <v>2.72</v>
      </c>
      <c r="G45" s="67">
        <f t="shared" si="1"/>
        <v>9574.400000000001</v>
      </c>
    </row>
    <row r="46" spans="1:7" ht="12">
      <c r="A46" s="155">
        <v>15</v>
      </c>
      <c r="B46" s="78" t="s">
        <v>171</v>
      </c>
      <c r="C46" s="80" t="s">
        <v>56</v>
      </c>
      <c r="D46" s="67">
        <v>352</v>
      </c>
      <c r="E46" s="67">
        <v>40</v>
      </c>
      <c r="F46" s="77">
        <v>0.93</v>
      </c>
      <c r="G46" s="67">
        <f t="shared" si="1"/>
        <v>13094.400000000001</v>
      </c>
    </row>
    <row r="47" spans="1:7" ht="12">
      <c r="A47" s="155">
        <v>16</v>
      </c>
      <c r="B47" s="78" t="s">
        <v>172</v>
      </c>
      <c r="C47" s="80" t="s">
        <v>108</v>
      </c>
      <c r="D47" s="67">
        <v>42</v>
      </c>
      <c r="E47" s="67">
        <v>40</v>
      </c>
      <c r="F47" s="81">
        <v>0.93</v>
      </c>
      <c r="G47" s="67">
        <f t="shared" si="1"/>
        <v>1562.4</v>
      </c>
    </row>
    <row r="48" spans="1:7" ht="12">
      <c r="A48" s="155">
        <v>17</v>
      </c>
      <c r="B48" s="78" t="s">
        <v>112</v>
      </c>
      <c r="C48" s="80" t="s">
        <v>56</v>
      </c>
      <c r="D48" s="67">
        <v>352</v>
      </c>
      <c r="E48" s="67">
        <v>40</v>
      </c>
      <c r="F48" s="77">
        <v>0.37</v>
      </c>
      <c r="G48" s="67">
        <f t="shared" si="1"/>
        <v>5209.6</v>
      </c>
    </row>
    <row r="49" spans="1:7" ht="12">
      <c r="A49" s="155">
        <v>18</v>
      </c>
      <c r="B49" s="78" t="s">
        <v>173</v>
      </c>
      <c r="C49" s="80" t="s">
        <v>56</v>
      </c>
      <c r="D49" s="91">
        <v>0</v>
      </c>
      <c r="E49" s="67">
        <v>5</v>
      </c>
      <c r="F49" s="77">
        <v>2.72</v>
      </c>
      <c r="G49" s="67">
        <f t="shared" si="1"/>
        <v>0</v>
      </c>
    </row>
    <row r="50" spans="1:7" ht="12">
      <c r="A50" s="155">
        <v>19</v>
      </c>
      <c r="B50" s="78" t="s">
        <v>113</v>
      </c>
      <c r="C50" s="80" t="s">
        <v>56</v>
      </c>
      <c r="D50" s="67">
        <v>35</v>
      </c>
      <c r="E50" s="67">
        <v>2</v>
      </c>
      <c r="F50" s="77">
        <v>6.46</v>
      </c>
      <c r="G50" s="67">
        <f t="shared" si="1"/>
        <v>452.2</v>
      </c>
    </row>
    <row r="51" spans="1:7" ht="24.75" customHeight="1">
      <c r="A51" s="155">
        <v>20</v>
      </c>
      <c r="B51" s="82" t="s">
        <v>215</v>
      </c>
      <c r="C51" s="83" t="s">
        <v>30</v>
      </c>
      <c r="D51" s="158">
        <v>0</v>
      </c>
      <c r="E51" s="67">
        <v>3</v>
      </c>
      <c r="F51" s="92">
        <v>2074.05</v>
      </c>
      <c r="G51" s="67">
        <f t="shared" si="1"/>
        <v>0</v>
      </c>
    </row>
    <row r="52" spans="1:7" ht="27.75" customHeight="1">
      <c r="A52" s="155">
        <v>21</v>
      </c>
      <c r="B52" s="82" t="s">
        <v>216</v>
      </c>
      <c r="C52" s="83" t="s">
        <v>30</v>
      </c>
      <c r="D52" s="67">
        <v>0</v>
      </c>
      <c r="E52" s="67">
        <v>3</v>
      </c>
      <c r="F52" s="92">
        <v>3234.65</v>
      </c>
      <c r="G52" s="67">
        <f t="shared" si="1"/>
        <v>0</v>
      </c>
    </row>
    <row r="53" spans="1:7" ht="13.5" customHeight="1">
      <c r="A53" s="155"/>
      <c r="B53" s="72" t="s">
        <v>94</v>
      </c>
      <c r="C53" s="83" t="s">
        <v>80</v>
      </c>
      <c r="D53" s="67"/>
      <c r="E53" s="67"/>
      <c r="F53" s="93"/>
      <c r="G53" s="67">
        <f>SUM(G30:G52)</f>
        <v>89235.482</v>
      </c>
    </row>
    <row r="54" spans="1:7" ht="12" customHeight="1">
      <c r="A54" s="155"/>
      <c r="B54" s="72" t="s">
        <v>95</v>
      </c>
      <c r="C54" s="83"/>
      <c r="D54" s="67"/>
      <c r="E54" s="67"/>
      <c r="F54" s="93"/>
      <c r="G54" s="69">
        <f>G53*1.18</f>
        <v>105297.86876</v>
      </c>
    </row>
    <row r="55" spans="1:9" ht="12">
      <c r="A55" s="159"/>
      <c r="B55" s="72" t="s">
        <v>96</v>
      </c>
      <c r="C55" s="63" t="s">
        <v>11</v>
      </c>
      <c r="D55" s="67"/>
      <c r="E55" s="67"/>
      <c r="F55" s="93"/>
      <c r="G55" s="69">
        <f>G54/C5/12</f>
        <v>1.9106853340591543</v>
      </c>
      <c r="I55" s="34"/>
    </row>
    <row r="56" spans="1:7" ht="12">
      <c r="A56" s="157" t="s">
        <v>116</v>
      </c>
      <c r="B56" s="73" t="s">
        <v>19</v>
      </c>
      <c r="C56" s="63" t="s">
        <v>117</v>
      </c>
      <c r="D56" s="67">
        <v>1240</v>
      </c>
      <c r="E56" s="67"/>
      <c r="F56" s="68">
        <v>0.71</v>
      </c>
      <c r="G56" s="69">
        <f>F56*D56*12</f>
        <v>10564.8</v>
      </c>
    </row>
    <row r="57" spans="1:9" ht="13.5" customHeight="1">
      <c r="A57" s="157"/>
      <c r="B57" s="73"/>
      <c r="C57" s="63" t="s">
        <v>11</v>
      </c>
      <c r="D57" s="67"/>
      <c r="E57" s="67"/>
      <c r="F57" s="68"/>
      <c r="G57" s="69">
        <f>G56/C5/12</f>
        <v>0.19170386499727818</v>
      </c>
      <c r="I57" s="48"/>
    </row>
    <row r="58" spans="1:7" ht="13.5" customHeight="1">
      <c r="A58" s="152" t="s">
        <v>118</v>
      </c>
      <c r="B58" s="94" t="s">
        <v>24</v>
      </c>
      <c r="C58" s="95"/>
      <c r="D58" s="96" t="s">
        <v>119</v>
      </c>
      <c r="E58" s="96"/>
      <c r="F58" s="65"/>
      <c r="G58" s="62"/>
    </row>
    <row r="59" spans="1:7" ht="14.25" customHeight="1">
      <c r="A59" s="152" t="s">
        <v>120</v>
      </c>
      <c r="B59" s="97" t="s">
        <v>25</v>
      </c>
      <c r="C59" s="98"/>
      <c r="D59" s="96"/>
      <c r="E59" s="96"/>
      <c r="F59" s="65"/>
      <c r="G59" s="62"/>
    </row>
    <row r="60" spans="1:8" ht="12">
      <c r="A60" s="160">
        <v>1</v>
      </c>
      <c r="B60" s="100" t="s">
        <v>121</v>
      </c>
      <c r="C60" s="104" t="s">
        <v>122</v>
      </c>
      <c r="D60" s="104">
        <v>90</v>
      </c>
      <c r="E60" s="104"/>
      <c r="F60" s="105">
        <v>18.47</v>
      </c>
      <c r="G60" s="148">
        <f aca="true" t="shared" si="2" ref="G60:G69">D60*F60</f>
        <v>1662.3</v>
      </c>
      <c r="H60" s="38"/>
    </row>
    <row r="61" spans="1:7" ht="12">
      <c r="A61" s="161">
        <v>2</v>
      </c>
      <c r="B61" s="100" t="s">
        <v>28</v>
      </c>
      <c r="C61" s="104" t="s">
        <v>29</v>
      </c>
      <c r="D61" s="104">
        <v>90</v>
      </c>
      <c r="E61" s="104"/>
      <c r="F61" s="105">
        <v>18.47</v>
      </c>
      <c r="G61" s="148">
        <f t="shared" si="2"/>
        <v>1662.3</v>
      </c>
    </row>
    <row r="62" spans="1:7" ht="23.25" customHeight="1">
      <c r="A62" s="161">
        <v>3</v>
      </c>
      <c r="B62" s="107" t="s">
        <v>123</v>
      </c>
      <c r="C62" s="104" t="s">
        <v>30</v>
      </c>
      <c r="D62" s="108">
        <v>1.24</v>
      </c>
      <c r="E62" s="104"/>
      <c r="F62" s="105">
        <v>1846.86</v>
      </c>
      <c r="G62" s="148">
        <f t="shared" si="2"/>
        <v>2290.1063999999997</v>
      </c>
    </row>
    <row r="63" spans="1:7" ht="13.5" customHeight="1">
      <c r="A63" s="160">
        <v>4</v>
      </c>
      <c r="B63" s="109" t="s">
        <v>31</v>
      </c>
      <c r="C63" s="104" t="s">
        <v>32</v>
      </c>
      <c r="D63" s="104">
        <v>0.3</v>
      </c>
      <c r="E63" s="104"/>
      <c r="F63" s="105">
        <v>2077.72</v>
      </c>
      <c r="G63" s="148">
        <f t="shared" si="2"/>
        <v>623.3159999999999</v>
      </c>
    </row>
    <row r="64" spans="1:7" ht="12">
      <c r="A64" s="161">
        <v>5</v>
      </c>
      <c r="B64" s="107" t="s">
        <v>33</v>
      </c>
      <c r="C64" s="104" t="s">
        <v>34</v>
      </c>
      <c r="D64" s="104">
        <v>0</v>
      </c>
      <c r="E64" s="104"/>
      <c r="F64" s="105">
        <v>19.95</v>
      </c>
      <c r="G64" s="148">
        <f t="shared" si="2"/>
        <v>0</v>
      </c>
    </row>
    <row r="65" spans="1:7" ht="12" customHeight="1">
      <c r="A65" s="161">
        <v>6</v>
      </c>
      <c r="B65" s="107" t="s">
        <v>197</v>
      </c>
      <c r="C65" s="104" t="s">
        <v>35</v>
      </c>
      <c r="D65" s="104">
        <v>6</v>
      </c>
      <c r="E65" s="104"/>
      <c r="F65" s="105">
        <v>277.9</v>
      </c>
      <c r="G65" s="148">
        <f t="shared" si="2"/>
        <v>1667.3999999999999</v>
      </c>
    </row>
    <row r="66" spans="1:7" ht="12">
      <c r="A66" s="161">
        <v>7</v>
      </c>
      <c r="B66" s="110" t="s">
        <v>128</v>
      </c>
      <c r="C66" s="104" t="s">
        <v>37</v>
      </c>
      <c r="D66" s="111">
        <v>1</v>
      </c>
      <c r="E66" s="104"/>
      <c r="F66" s="81">
        <v>500.96</v>
      </c>
      <c r="G66" s="148">
        <f>D66*F66</f>
        <v>500.96</v>
      </c>
    </row>
    <row r="67" spans="1:7" ht="12.75" customHeight="1">
      <c r="A67" s="161">
        <v>8</v>
      </c>
      <c r="B67" s="107" t="s">
        <v>125</v>
      </c>
      <c r="C67" s="104" t="s">
        <v>45</v>
      </c>
      <c r="D67" s="104">
        <v>14.04</v>
      </c>
      <c r="E67" s="104"/>
      <c r="F67" s="105">
        <v>50.56</v>
      </c>
      <c r="G67" s="148">
        <f t="shared" si="2"/>
        <v>709.8624</v>
      </c>
    </row>
    <row r="68" spans="1:7" ht="12.75" customHeight="1">
      <c r="A68" s="162">
        <v>9</v>
      </c>
      <c r="B68" s="107" t="s">
        <v>126</v>
      </c>
      <c r="C68" s="104" t="s">
        <v>27</v>
      </c>
      <c r="D68" s="104">
        <v>1</v>
      </c>
      <c r="E68" s="104"/>
      <c r="F68" s="105">
        <v>967.29</v>
      </c>
      <c r="G68" s="148">
        <f t="shared" si="2"/>
        <v>967.29</v>
      </c>
    </row>
    <row r="69" spans="1:7" ht="12">
      <c r="A69" s="161">
        <v>10</v>
      </c>
      <c r="B69" s="110" t="s">
        <v>127</v>
      </c>
      <c r="C69" s="104" t="s">
        <v>27</v>
      </c>
      <c r="D69" s="104">
        <v>30</v>
      </c>
      <c r="E69" s="104"/>
      <c r="F69" s="105">
        <v>5.54</v>
      </c>
      <c r="G69" s="148">
        <f t="shared" si="2"/>
        <v>166.2</v>
      </c>
    </row>
    <row r="70" spans="1:7" ht="13.5" customHeight="1">
      <c r="A70" s="100"/>
      <c r="B70" s="112" t="s">
        <v>129</v>
      </c>
      <c r="C70" s="104"/>
      <c r="D70" s="113"/>
      <c r="E70" s="113"/>
      <c r="F70" s="81"/>
      <c r="G70" s="149">
        <f>SUM(G60:G69)</f>
        <v>10249.734799999998</v>
      </c>
    </row>
    <row r="71" spans="1:7" ht="11.25" customHeight="1">
      <c r="A71" s="100"/>
      <c r="B71" s="115" t="s">
        <v>95</v>
      </c>
      <c r="C71" s="116"/>
      <c r="D71" s="116"/>
      <c r="E71" s="116"/>
      <c r="F71" s="92"/>
      <c r="G71" s="117">
        <f>G70*1.18</f>
        <v>12094.687063999998</v>
      </c>
    </row>
    <row r="72" spans="1:9" ht="11.25" customHeight="1">
      <c r="A72" s="100"/>
      <c r="B72" s="72" t="s">
        <v>96</v>
      </c>
      <c r="C72" s="63" t="s">
        <v>11</v>
      </c>
      <c r="D72" s="62"/>
      <c r="E72" s="62"/>
      <c r="F72" s="118"/>
      <c r="G72" s="119">
        <f>G71/C5/12</f>
        <v>0.21946447221919793</v>
      </c>
      <c r="I72" s="46"/>
    </row>
    <row r="73" spans="1:7" ht="12" customHeight="1">
      <c r="A73" s="152" t="s">
        <v>130</v>
      </c>
      <c r="B73" s="120" t="s">
        <v>38</v>
      </c>
      <c r="C73" s="57"/>
      <c r="D73" s="96" t="s">
        <v>119</v>
      </c>
      <c r="E73" s="62"/>
      <c r="F73" s="121"/>
      <c r="G73" s="62"/>
    </row>
    <row r="74" spans="1:8" ht="35.25" customHeight="1">
      <c r="A74" s="100">
        <v>1</v>
      </c>
      <c r="B74" s="122" t="s">
        <v>230</v>
      </c>
      <c r="C74" s="123" t="s">
        <v>40</v>
      </c>
      <c r="D74" s="126">
        <v>20.3</v>
      </c>
      <c r="E74" s="124"/>
      <c r="F74" s="125">
        <v>923.43</v>
      </c>
      <c r="G74" s="86">
        <f>D74*F74</f>
        <v>18745.629</v>
      </c>
      <c r="H74" s="38"/>
    </row>
    <row r="75" spans="1:7" ht="12.75" customHeight="1">
      <c r="A75" s="100">
        <v>2</v>
      </c>
      <c r="B75" s="122" t="s">
        <v>43</v>
      </c>
      <c r="C75" s="123" t="s">
        <v>44</v>
      </c>
      <c r="D75" s="126">
        <v>3</v>
      </c>
      <c r="E75" s="124"/>
      <c r="F75" s="125">
        <v>133.9</v>
      </c>
      <c r="G75" s="86">
        <f aca="true" t="shared" si="3" ref="G75:G81">D75*F75</f>
        <v>401.70000000000005</v>
      </c>
    </row>
    <row r="76" spans="1:7" ht="15" customHeight="1">
      <c r="A76" s="100">
        <v>3</v>
      </c>
      <c r="B76" s="122" t="s">
        <v>198</v>
      </c>
      <c r="C76" s="123" t="s">
        <v>199</v>
      </c>
      <c r="D76" s="126">
        <v>6</v>
      </c>
      <c r="E76" s="124"/>
      <c r="F76" s="125">
        <v>129.28</v>
      </c>
      <c r="G76" s="86">
        <f t="shared" si="3"/>
        <v>775.6800000000001</v>
      </c>
    </row>
    <row r="77" spans="1:7" ht="12" customHeight="1">
      <c r="A77" s="100">
        <v>4</v>
      </c>
      <c r="B77" s="122" t="s">
        <v>46</v>
      </c>
      <c r="C77" s="123" t="s">
        <v>159</v>
      </c>
      <c r="D77" s="126">
        <v>24</v>
      </c>
      <c r="E77" s="124"/>
      <c r="F77" s="125">
        <v>69.26</v>
      </c>
      <c r="G77" s="86">
        <f t="shared" si="3"/>
        <v>1662.2400000000002</v>
      </c>
    </row>
    <row r="78" spans="1:7" ht="14.25" customHeight="1">
      <c r="A78" s="100">
        <v>5</v>
      </c>
      <c r="B78" s="122" t="s">
        <v>47</v>
      </c>
      <c r="C78" s="123" t="s">
        <v>45</v>
      </c>
      <c r="D78" s="126">
        <v>1050</v>
      </c>
      <c r="E78" s="124"/>
      <c r="F78" s="125">
        <v>23.35</v>
      </c>
      <c r="G78" s="86">
        <f t="shared" si="3"/>
        <v>24517.5</v>
      </c>
    </row>
    <row r="79" spans="1:7" ht="12.75" customHeight="1">
      <c r="A79" s="100">
        <v>6</v>
      </c>
      <c r="B79" s="122" t="s">
        <v>176</v>
      </c>
      <c r="C79" s="123" t="s">
        <v>42</v>
      </c>
      <c r="D79" s="126">
        <v>90</v>
      </c>
      <c r="E79" s="124"/>
      <c r="F79" s="125">
        <v>76.35</v>
      </c>
      <c r="G79" s="86">
        <f t="shared" si="3"/>
        <v>6871.499999999999</v>
      </c>
    </row>
    <row r="80" spans="1:7" ht="12" customHeight="1">
      <c r="A80" s="100">
        <v>7</v>
      </c>
      <c r="B80" s="122" t="s">
        <v>175</v>
      </c>
      <c r="C80" s="123" t="s">
        <v>45</v>
      </c>
      <c r="D80" s="126">
        <v>285.2</v>
      </c>
      <c r="E80" s="124"/>
      <c r="F80" s="125">
        <v>9.8</v>
      </c>
      <c r="G80" s="86">
        <f t="shared" si="3"/>
        <v>2794.96</v>
      </c>
    </row>
    <row r="81" spans="1:7" ht="12">
      <c r="A81" s="100">
        <v>8</v>
      </c>
      <c r="B81" s="122" t="s">
        <v>177</v>
      </c>
      <c r="C81" s="123" t="s">
        <v>44</v>
      </c>
      <c r="D81" s="126">
        <v>6</v>
      </c>
      <c r="E81" s="124"/>
      <c r="F81" s="125">
        <v>175.4</v>
      </c>
      <c r="G81" s="86">
        <f t="shared" si="3"/>
        <v>1052.4</v>
      </c>
    </row>
    <row r="82" spans="1:7" ht="12">
      <c r="A82" s="100"/>
      <c r="B82" s="112" t="s">
        <v>129</v>
      </c>
      <c r="C82" s="83"/>
      <c r="D82" s="83"/>
      <c r="E82" s="83"/>
      <c r="F82" s="127"/>
      <c r="G82" s="86">
        <f>SUM(G74:G81)</f>
        <v>56821.609000000004</v>
      </c>
    </row>
    <row r="83" spans="1:7" ht="13.5" customHeight="1">
      <c r="A83" s="100"/>
      <c r="B83" s="115" t="s">
        <v>95</v>
      </c>
      <c r="C83" s="83"/>
      <c r="D83" s="83"/>
      <c r="E83" s="83"/>
      <c r="F83" s="127"/>
      <c r="G83" s="128">
        <f>G82*1.18</f>
        <v>67049.49862</v>
      </c>
    </row>
    <row r="84" spans="1:9" ht="13.5" customHeight="1">
      <c r="A84" s="100"/>
      <c r="B84" s="72" t="s">
        <v>96</v>
      </c>
      <c r="C84" s="63" t="s">
        <v>11</v>
      </c>
      <c r="D84" s="83"/>
      <c r="E84" s="83"/>
      <c r="F84" s="127"/>
      <c r="G84" s="128">
        <f>G83/C5/12</f>
        <v>1.2166484960987116</v>
      </c>
      <c r="I84" s="46"/>
    </row>
    <row r="85" spans="1:7" ht="12.75" customHeight="1">
      <c r="A85" s="152" t="s">
        <v>131</v>
      </c>
      <c r="B85" s="120" t="s">
        <v>49</v>
      </c>
      <c r="C85" s="123"/>
      <c r="D85" s="96" t="s">
        <v>119</v>
      </c>
      <c r="E85" s="126"/>
      <c r="F85" s="125"/>
      <c r="G85" s="83"/>
    </row>
    <row r="86" spans="1:8" ht="24">
      <c r="A86" s="100">
        <v>1</v>
      </c>
      <c r="B86" s="122" t="s">
        <v>50</v>
      </c>
      <c r="C86" s="123" t="s">
        <v>40</v>
      </c>
      <c r="D86" s="126">
        <v>7.4</v>
      </c>
      <c r="E86" s="124"/>
      <c r="F86" s="125">
        <v>923.43</v>
      </c>
      <c r="G86" s="86">
        <f aca="true" t="shared" si="4" ref="G86:G91">D86*F86</f>
        <v>6833.382</v>
      </c>
      <c r="H86" s="38"/>
    </row>
    <row r="87" spans="1:7" ht="13.5" customHeight="1">
      <c r="A87" s="100">
        <v>2</v>
      </c>
      <c r="B87" s="122" t="s">
        <v>51</v>
      </c>
      <c r="C87" s="123" t="s">
        <v>52</v>
      </c>
      <c r="D87" s="126">
        <v>3</v>
      </c>
      <c r="E87" s="124"/>
      <c r="F87" s="125">
        <v>1804.73</v>
      </c>
      <c r="G87" s="86">
        <f t="shared" si="4"/>
        <v>5414.1900000000005</v>
      </c>
    </row>
    <row r="88" spans="1:7" ht="15" customHeight="1">
      <c r="A88" s="100">
        <v>3</v>
      </c>
      <c r="B88" s="122" t="s">
        <v>53</v>
      </c>
      <c r="C88" s="123" t="s">
        <v>52</v>
      </c>
      <c r="D88" s="126">
        <v>6</v>
      </c>
      <c r="E88" s="124"/>
      <c r="F88" s="125">
        <v>272.41</v>
      </c>
      <c r="G88" s="86">
        <f t="shared" si="4"/>
        <v>1634.46</v>
      </c>
    </row>
    <row r="89" spans="1:7" ht="12">
      <c r="A89" s="100">
        <v>4</v>
      </c>
      <c r="B89" s="122" t="s">
        <v>54</v>
      </c>
      <c r="C89" s="123" t="s">
        <v>55</v>
      </c>
      <c r="D89" s="126">
        <v>18</v>
      </c>
      <c r="E89" s="124"/>
      <c r="F89" s="125">
        <v>129.28</v>
      </c>
      <c r="G89" s="86">
        <f t="shared" si="4"/>
        <v>2327.04</v>
      </c>
    </row>
    <row r="90" spans="1:7" ht="12.75" customHeight="1">
      <c r="A90" s="100">
        <v>5</v>
      </c>
      <c r="B90" s="122" t="s">
        <v>57</v>
      </c>
      <c r="C90" s="123" t="s">
        <v>44</v>
      </c>
      <c r="D90" s="126">
        <v>3</v>
      </c>
      <c r="E90" s="124"/>
      <c r="F90" s="125">
        <v>78.49</v>
      </c>
      <c r="G90" s="86">
        <f t="shared" si="4"/>
        <v>235.46999999999997</v>
      </c>
    </row>
    <row r="91" spans="1:7" ht="12.75" customHeight="1">
      <c r="A91" s="100">
        <v>6</v>
      </c>
      <c r="B91" s="122" t="s">
        <v>58</v>
      </c>
      <c r="C91" s="123" t="s">
        <v>48</v>
      </c>
      <c r="D91" s="126">
        <v>32.8</v>
      </c>
      <c r="E91" s="124"/>
      <c r="F91" s="125">
        <v>91.31</v>
      </c>
      <c r="G91" s="86">
        <f t="shared" si="4"/>
        <v>2994.968</v>
      </c>
    </row>
    <row r="92" spans="1:7" ht="13.5" customHeight="1">
      <c r="A92" s="100"/>
      <c r="B92" s="112" t="s">
        <v>129</v>
      </c>
      <c r="C92" s="83"/>
      <c r="D92" s="83"/>
      <c r="E92" s="83"/>
      <c r="F92" s="127"/>
      <c r="G92" s="86">
        <f>SUM(G86:G91)</f>
        <v>19439.510000000002</v>
      </c>
    </row>
    <row r="93" spans="1:7" ht="14.25" customHeight="1">
      <c r="A93" s="100"/>
      <c r="B93" s="115" t="s">
        <v>95</v>
      </c>
      <c r="C93" s="83"/>
      <c r="D93" s="83"/>
      <c r="E93" s="83"/>
      <c r="F93" s="127"/>
      <c r="G93" s="128">
        <f>G92*1.18</f>
        <v>22938.6218</v>
      </c>
    </row>
    <row r="94" spans="1:9" ht="12">
      <c r="A94" s="100"/>
      <c r="B94" s="72" t="s">
        <v>96</v>
      </c>
      <c r="C94" s="63" t="s">
        <v>11</v>
      </c>
      <c r="D94" s="83"/>
      <c r="E94" s="83"/>
      <c r="F94" s="127"/>
      <c r="G94" s="128">
        <f>G93/C5/12</f>
        <v>0.4162333841408093</v>
      </c>
      <c r="I94" s="46"/>
    </row>
    <row r="95" spans="1:7" ht="24">
      <c r="A95" s="152" t="s">
        <v>132</v>
      </c>
      <c r="B95" s="129" t="s">
        <v>133</v>
      </c>
      <c r="C95" s="95"/>
      <c r="D95" s="96"/>
      <c r="E95" s="83"/>
      <c r="F95" s="127"/>
      <c r="G95" s="128"/>
    </row>
    <row r="96" spans="1:8" ht="24">
      <c r="A96" s="62">
        <v>1</v>
      </c>
      <c r="B96" s="107" t="s">
        <v>134</v>
      </c>
      <c r="C96" s="63" t="s">
        <v>135</v>
      </c>
      <c r="D96" s="83">
        <v>1</v>
      </c>
      <c r="E96" s="83">
        <v>12</v>
      </c>
      <c r="F96" s="127">
        <v>340.53</v>
      </c>
      <c r="G96" s="86">
        <f>D96*F96*E96</f>
        <v>4086.3599999999997</v>
      </c>
      <c r="H96" s="49"/>
    </row>
    <row r="97" spans="1:7" ht="12">
      <c r="A97" s="62">
        <v>2</v>
      </c>
      <c r="B97" s="100" t="s">
        <v>136</v>
      </c>
      <c r="C97" s="63" t="s">
        <v>135</v>
      </c>
      <c r="D97" s="83">
        <v>4</v>
      </c>
      <c r="E97" s="83">
        <v>1</v>
      </c>
      <c r="F97" s="127">
        <v>227.02</v>
      </c>
      <c r="G97" s="86">
        <f>D97*F97*E97</f>
        <v>908.08</v>
      </c>
    </row>
    <row r="98" spans="1:7" ht="12">
      <c r="A98" s="62">
        <v>3</v>
      </c>
      <c r="B98" s="100" t="s">
        <v>202</v>
      </c>
      <c r="C98" s="63" t="s">
        <v>135</v>
      </c>
      <c r="D98" s="83">
        <v>1</v>
      </c>
      <c r="E98" s="83">
        <v>0</v>
      </c>
      <c r="F98" s="127">
        <v>2217.2</v>
      </c>
      <c r="G98" s="86">
        <f>D98*F98*E98</f>
        <v>0</v>
      </c>
    </row>
    <row r="99" spans="1:7" ht="14.25" customHeight="1">
      <c r="A99" s="62"/>
      <c r="B99" s="112" t="s">
        <v>129</v>
      </c>
      <c r="C99" s="63"/>
      <c r="D99" s="83"/>
      <c r="E99" s="83"/>
      <c r="F99" s="127"/>
      <c r="G99" s="86">
        <f>G96+G97+G98</f>
        <v>4994.44</v>
      </c>
    </row>
    <row r="100" spans="1:7" ht="14.25" customHeight="1">
      <c r="A100" s="62"/>
      <c r="B100" s="115" t="s">
        <v>95</v>
      </c>
      <c r="C100" s="63"/>
      <c r="D100" s="83"/>
      <c r="E100" s="83"/>
      <c r="F100" s="127"/>
      <c r="G100" s="128">
        <f>G99*1.18</f>
        <v>5893.439199999999</v>
      </c>
    </row>
    <row r="101" spans="1:9" ht="12">
      <c r="A101" s="100"/>
      <c r="B101" s="72" t="s">
        <v>96</v>
      </c>
      <c r="C101" s="63" t="s">
        <v>137</v>
      </c>
      <c r="D101" s="83"/>
      <c r="E101" s="83"/>
      <c r="F101" s="127"/>
      <c r="G101" s="128">
        <f>G100/C5/12</f>
        <v>0.10693956087824348</v>
      </c>
      <c r="I101" s="46"/>
    </row>
    <row r="102" spans="1:7" ht="13.5" customHeight="1">
      <c r="A102" s="152" t="s">
        <v>138</v>
      </c>
      <c r="B102" s="97" t="s">
        <v>59</v>
      </c>
      <c r="C102" s="97"/>
      <c r="D102" s="96" t="s">
        <v>119</v>
      </c>
      <c r="E102" s="97"/>
      <c r="F102" s="130"/>
      <c r="G102" s="97"/>
    </row>
    <row r="103" spans="1:8" ht="24">
      <c r="A103" s="58">
        <v>1</v>
      </c>
      <c r="B103" s="110" t="s">
        <v>139</v>
      </c>
      <c r="C103" s="131" t="s">
        <v>56</v>
      </c>
      <c r="D103" s="106">
        <v>1</v>
      </c>
      <c r="E103" s="132"/>
      <c r="F103" s="133">
        <v>109.1</v>
      </c>
      <c r="G103" s="106">
        <f>D103*F103</f>
        <v>109.1</v>
      </c>
      <c r="H103" s="38"/>
    </row>
    <row r="104" spans="1:7" ht="12">
      <c r="A104" s="58">
        <v>2</v>
      </c>
      <c r="B104" s="110" t="s">
        <v>60</v>
      </c>
      <c r="C104" s="131" t="s">
        <v>61</v>
      </c>
      <c r="D104" s="106">
        <v>9</v>
      </c>
      <c r="E104" s="132"/>
      <c r="F104" s="133">
        <v>39.25</v>
      </c>
      <c r="G104" s="106">
        <f aca="true" t="shared" si="5" ref="G104:G125">D104*F104</f>
        <v>353.25</v>
      </c>
    </row>
    <row r="105" spans="1:7" ht="15" customHeight="1">
      <c r="A105" s="58">
        <v>3</v>
      </c>
      <c r="B105" s="110" t="s">
        <v>62</v>
      </c>
      <c r="C105" s="131" t="s">
        <v>63</v>
      </c>
      <c r="D105" s="106">
        <v>9</v>
      </c>
      <c r="E105" s="132"/>
      <c r="F105" s="134">
        <v>461.71</v>
      </c>
      <c r="G105" s="106">
        <f t="shared" si="5"/>
        <v>4155.389999999999</v>
      </c>
    </row>
    <row r="106" spans="1:7" ht="12" customHeight="1">
      <c r="A106" s="58">
        <v>4</v>
      </c>
      <c r="B106" s="110" t="s">
        <v>140</v>
      </c>
      <c r="C106" s="131" t="s">
        <v>64</v>
      </c>
      <c r="D106" s="106">
        <v>2</v>
      </c>
      <c r="E106" s="132"/>
      <c r="F106" s="133">
        <v>235.13</v>
      </c>
      <c r="G106" s="106">
        <f t="shared" si="5"/>
        <v>470.26</v>
      </c>
    </row>
    <row r="107" spans="1:7" ht="24.75" customHeight="1">
      <c r="A107" s="58">
        <v>5</v>
      </c>
      <c r="B107" s="110" t="s">
        <v>141</v>
      </c>
      <c r="C107" s="131" t="s">
        <v>44</v>
      </c>
      <c r="D107" s="106">
        <v>2</v>
      </c>
      <c r="E107" s="132"/>
      <c r="F107" s="133">
        <v>266.89</v>
      </c>
      <c r="G107" s="106">
        <f t="shared" si="5"/>
        <v>533.78</v>
      </c>
    </row>
    <row r="108" spans="1:7" ht="12">
      <c r="A108" s="58">
        <v>6</v>
      </c>
      <c r="B108" s="110" t="s">
        <v>65</v>
      </c>
      <c r="C108" s="131" t="s">
        <v>44</v>
      </c>
      <c r="D108" s="106">
        <v>1</v>
      </c>
      <c r="E108" s="132"/>
      <c r="F108" s="133">
        <v>115.43</v>
      </c>
      <c r="G108" s="106">
        <f t="shared" si="5"/>
        <v>115.43</v>
      </c>
    </row>
    <row r="109" spans="1:7" ht="14.25" customHeight="1">
      <c r="A109" s="58">
        <v>7</v>
      </c>
      <c r="B109" s="110" t="s">
        <v>142</v>
      </c>
      <c r="C109" s="131" t="s">
        <v>66</v>
      </c>
      <c r="D109" s="106">
        <v>150</v>
      </c>
      <c r="E109" s="132"/>
      <c r="F109" s="133">
        <v>2.77</v>
      </c>
      <c r="G109" s="106">
        <f t="shared" si="5"/>
        <v>415.5</v>
      </c>
    </row>
    <row r="110" spans="1:7" ht="12">
      <c r="A110" s="58">
        <v>8</v>
      </c>
      <c r="B110" s="110" t="s">
        <v>143</v>
      </c>
      <c r="C110" s="131" t="s">
        <v>44</v>
      </c>
      <c r="D110" s="106">
        <v>1</v>
      </c>
      <c r="E110" s="132"/>
      <c r="F110" s="133">
        <v>77.77</v>
      </c>
      <c r="G110" s="106">
        <f t="shared" si="5"/>
        <v>77.77</v>
      </c>
    </row>
    <row r="111" spans="1:7" ht="12">
      <c r="A111" s="58">
        <v>9</v>
      </c>
      <c r="B111" s="110" t="s">
        <v>144</v>
      </c>
      <c r="C111" s="131" t="s">
        <v>41</v>
      </c>
      <c r="D111" s="106">
        <v>0</v>
      </c>
      <c r="E111" s="132"/>
      <c r="F111" s="133">
        <v>276.16</v>
      </c>
      <c r="G111" s="106">
        <f t="shared" si="5"/>
        <v>0</v>
      </c>
    </row>
    <row r="112" spans="1:7" ht="12">
      <c r="A112" s="58">
        <v>10</v>
      </c>
      <c r="B112" s="110" t="s">
        <v>67</v>
      </c>
      <c r="C112" s="131" t="s">
        <v>66</v>
      </c>
      <c r="D112" s="106">
        <v>125</v>
      </c>
      <c r="E112" s="132"/>
      <c r="F112" s="133">
        <v>18.47</v>
      </c>
      <c r="G112" s="106">
        <f t="shared" si="5"/>
        <v>2308.75</v>
      </c>
    </row>
    <row r="113" spans="1:7" ht="12">
      <c r="A113" s="58">
        <v>11</v>
      </c>
      <c r="B113" s="110" t="s">
        <v>145</v>
      </c>
      <c r="C113" s="131" t="s">
        <v>44</v>
      </c>
      <c r="D113" s="106">
        <v>0</v>
      </c>
      <c r="E113" s="132"/>
      <c r="F113" s="133">
        <v>226.1</v>
      </c>
      <c r="G113" s="106">
        <f t="shared" si="5"/>
        <v>0</v>
      </c>
    </row>
    <row r="114" spans="1:7" ht="12">
      <c r="A114" s="58">
        <v>12</v>
      </c>
      <c r="B114" s="110" t="s">
        <v>146</v>
      </c>
      <c r="C114" s="131" t="s">
        <v>44</v>
      </c>
      <c r="D114" s="106">
        <v>0</v>
      </c>
      <c r="E114" s="132"/>
      <c r="F114" s="133">
        <v>118.05</v>
      </c>
      <c r="G114" s="106">
        <f t="shared" si="5"/>
        <v>0</v>
      </c>
    </row>
    <row r="115" spans="1:7" ht="14.25" customHeight="1">
      <c r="A115" s="58">
        <v>13</v>
      </c>
      <c r="B115" s="110" t="s">
        <v>147</v>
      </c>
      <c r="C115" s="131" t="s">
        <v>44</v>
      </c>
      <c r="D115" s="106">
        <v>0</v>
      </c>
      <c r="E115" s="132"/>
      <c r="F115" s="133">
        <v>109.26</v>
      </c>
      <c r="G115" s="106">
        <f t="shared" si="5"/>
        <v>0</v>
      </c>
    </row>
    <row r="116" spans="1:7" ht="15.75" customHeight="1">
      <c r="A116" s="58">
        <v>14</v>
      </c>
      <c r="B116" s="110" t="s">
        <v>148</v>
      </c>
      <c r="C116" s="131" t="s">
        <v>44</v>
      </c>
      <c r="D116" s="106">
        <v>2</v>
      </c>
      <c r="E116" s="132"/>
      <c r="F116" s="133">
        <v>510.81</v>
      </c>
      <c r="G116" s="106">
        <f t="shared" si="5"/>
        <v>1021.62</v>
      </c>
    </row>
    <row r="117" spans="1:7" ht="13.5" customHeight="1">
      <c r="A117" s="58">
        <v>15</v>
      </c>
      <c r="B117" s="110" t="s">
        <v>149</v>
      </c>
      <c r="C117" s="131" t="s">
        <v>66</v>
      </c>
      <c r="D117" s="106">
        <v>0</v>
      </c>
      <c r="E117" s="132"/>
      <c r="F117" s="133">
        <v>223</v>
      </c>
      <c r="G117" s="106">
        <f t="shared" si="5"/>
        <v>0</v>
      </c>
    </row>
    <row r="118" spans="1:7" ht="12">
      <c r="A118" s="58">
        <v>16</v>
      </c>
      <c r="B118" s="110" t="s">
        <v>150</v>
      </c>
      <c r="C118" s="131" t="s">
        <v>68</v>
      </c>
      <c r="D118" s="106">
        <v>8</v>
      </c>
      <c r="E118" s="132"/>
      <c r="F118" s="133">
        <v>169.49</v>
      </c>
      <c r="G118" s="106">
        <f t="shared" si="5"/>
        <v>1355.92</v>
      </c>
    </row>
    <row r="119" spans="1:7" ht="13.5" customHeight="1">
      <c r="A119" s="58">
        <v>17</v>
      </c>
      <c r="B119" s="110" t="s">
        <v>69</v>
      </c>
      <c r="C119" s="131" t="s">
        <v>70</v>
      </c>
      <c r="D119" s="106">
        <v>0</v>
      </c>
      <c r="E119" s="132"/>
      <c r="F119" s="133">
        <v>74.99</v>
      </c>
      <c r="G119" s="106">
        <f t="shared" si="5"/>
        <v>0</v>
      </c>
    </row>
    <row r="120" spans="1:7" ht="12">
      <c r="A120" s="58">
        <v>18</v>
      </c>
      <c r="B120" s="110" t="s">
        <v>71</v>
      </c>
      <c r="C120" s="131" t="s">
        <v>30</v>
      </c>
      <c r="D120" s="106">
        <v>2.8</v>
      </c>
      <c r="E120" s="132"/>
      <c r="F120" s="133">
        <v>923.43</v>
      </c>
      <c r="G120" s="106">
        <f t="shared" si="5"/>
        <v>2585.604</v>
      </c>
    </row>
    <row r="121" spans="1:7" ht="24">
      <c r="A121" s="58">
        <v>19</v>
      </c>
      <c r="B121" s="110" t="s">
        <v>151</v>
      </c>
      <c r="C121" s="131" t="s">
        <v>44</v>
      </c>
      <c r="D121" s="106">
        <v>11</v>
      </c>
      <c r="E121" s="132"/>
      <c r="F121" s="133">
        <v>46.17</v>
      </c>
      <c r="G121" s="106">
        <f t="shared" si="5"/>
        <v>507.87</v>
      </c>
    </row>
    <row r="122" spans="1:7" ht="12">
      <c r="A122" s="58">
        <v>20</v>
      </c>
      <c r="B122" s="110" t="s">
        <v>72</v>
      </c>
      <c r="C122" s="131" t="s">
        <v>44</v>
      </c>
      <c r="D122" s="114">
        <v>1</v>
      </c>
      <c r="E122" s="132"/>
      <c r="F122" s="135">
        <v>315.37</v>
      </c>
      <c r="G122" s="106">
        <f t="shared" si="5"/>
        <v>315.37</v>
      </c>
    </row>
    <row r="123" spans="1:7" ht="12" customHeight="1">
      <c r="A123" s="58">
        <v>21</v>
      </c>
      <c r="B123" s="100" t="s">
        <v>73</v>
      </c>
      <c r="C123" s="131" t="s">
        <v>152</v>
      </c>
      <c r="D123" s="114">
        <v>0</v>
      </c>
      <c r="E123" s="132"/>
      <c r="F123" s="92">
        <v>230.86</v>
      </c>
      <c r="G123" s="106">
        <f t="shared" si="5"/>
        <v>0</v>
      </c>
    </row>
    <row r="124" spans="1:7" ht="12">
      <c r="A124" s="58">
        <v>22</v>
      </c>
      <c r="B124" s="100" t="s">
        <v>74</v>
      </c>
      <c r="C124" s="131" t="s">
        <v>44</v>
      </c>
      <c r="D124" s="136">
        <v>5</v>
      </c>
      <c r="E124" s="132"/>
      <c r="F124" s="135">
        <v>76.18</v>
      </c>
      <c r="G124" s="106">
        <f t="shared" si="5"/>
        <v>380.90000000000003</v>
      </c>
    </row>
    <row r="125" spans="1:7" ht="24" customHeight="1">
      <c r="A125" s="58">
        <v>23</v>
      </c>
      <c r="B125" s="107" t="s">
        <v>205</v>
      </c>
      <c r="C125" s="131" t="s">
        <v>44</v>
      </c>
      <c r="D125" s="136">
        <v>6</v>
      </c>
      <c r="E125" s="132"/>
      <c r="F125" s="135">
        <v>120.45</v>
      </c>
      <c r="G125" s="106">
        <f t="shared" si="5"/>
        <v>722.7</v>
      </c>
    </row>
    <row r="126" spans="1:7" ht="12">
      <c r="A126" s="58"/>
      <c r="B126" s="112" t="s">
        <v>129</v>
      </c>
      <c r="C126" s="116"/>
      <c r="D126" s="114"/>
      <c r="E126" s="114"/>
      <c r="F126" s="92"/>
      <c r="G126" s="114">
        <f>SUM(G103:G125)</f>
        <v>15429.214000000002</v>
      </c>
    </row>
    <row r="127" spans="1:7" ht="12">
      <c r="A127" s="58"/>
      <c r="B127" s="115" t="s">
        <v>95</v>
      </c>
      <c r="C127" s="116"/>
      <c r="D127" s="114"/>
      <c r="E127" s="114"/>
      <c r="F127" s="92"/>
      <c r="G127" s="117">
        <f>G126*1.18</f>
        <v>18206.47252</v>
      </c>
    </row>
    <row r="128" spans="1:9" ht="12">
      <c r="A128" s="58"/>
      <c r="B128" s="72" t="s">
        <v>96</v>
      </c>
      <c r="C128" s="63" t="s">
        <v>11</v>
      </c>
      <c r="D128" s="114"/>
      <c r="E128" s="114"/>
      <c r="F128" s="92"/>
      <c r="G128" s="117">
        <f>G127/C5/12</f>
        <v>0.3303660410088913</v>
      </c>
      <c r="I128" s="46"/>
    </row>
    <row r="129" spans="1:9" ht="12">
      <c r="A129" s="152" t="s">
        <v>153</v>
      </c>
      <c r="B129" s="66" t="s">
        <v>75</v>
      </c>
      <c r="C129" s="63" t="s">
        <v>76</v>
      </c>
      <c r="D129" s="67">
        <f>C5</f>
        <v>4592.5</v>
      </c>
      <c r="E129" s="67"/>
      <c r="F129" s="74">
        <v>2.8</v>
      </c>
      <c r="G129" s="138">
        <f>F129*D129*12</f>
        <v>154308</v>
      </c>
      <c r="I129" s="46"/>
    </row>
    <row r="130" spans="1:7" ht="12">
      <c r="A130" s="152"/>
      <c r="B130" s="66"/>
      <c r="C130" s="63"/>
      <c r="D130" s="67"/>
      <c r="E130" s="67"/>
      <c r="F130" s="74"/>
      <c r="G130" s="138"/>
    </row>
    <row r="131" spans="1:9" ht="12">
      <c r="A131" s="152" t="s">
        <v>21</v>
      </c>
      <c r="B131" s="94" t="s">
        <v>78</v>
      </c>
      <c r="C131" s="63" t="s">
        <v>76</v>
      </c>
      <c r="D131" s="67">
        <f>C5</f>
        <v>4592.5</v>
      </c>
      <c r="E131" s="67"/>
      <c r="F131" s="74">
        <v>3.2</v>
      </c>
      <c r="G131" s="138">
        <f>F131*D131*12</f>
        <v>176352</v>
      </c>
      <c r="I131" s="34"/>
    </row>
    <row r="132" spans="1:7" ht="12">
      <c r="A132" s="152"/>
      <c r="B132" s="94"/>
      <c r="C132" s="63"/>
      <c r="D132" s="67"/>
      <c r="E132" s="67"/>
      <c r="F132" s="74"/>
      <c r="G132" s="138"/>
    </row>
    <row r="133" spans="1:7" ht="12">
      <c r="A133" s="152" t="s">
        <v>23</v>
      </c>
      <c r="B133" s="140" t="s">
        <v>20</v>
      </c>
      <c r="C133" s="63" t="s">
        <v>11</v>
      </c>
      <c r="D133" s="67">
        <f>C5</f>
        <v>4592.5</v>
      </c>
      <c r="E133" s="67"/>
      <c r="F133" s="68">
        <v>1.78</v>
      </c>
      <c r="G133" s="138">
        <f>F133*D133*12</f>
        <v>98095.8</v>
      </c>
    </row>
    <row r="134" spans="1:7" ht="12">
      <c r="A134" s="152"/>
      <c r="B134" s="140"/>
      <c r="C134" s="63"/>
      <c r="D134" s="67"/>
      <c r="E134" s="67"/>
      <c r="F134" s="68"/>
      <c r="G134" s="69"/>
    </row>
    <row r="135" spans="1:7" ht="12">
      <c r="A135" s="152" t="s">
        <v>77</v>
      </c>
      <c r="B135" s="140" t="s">
        <v>22</v>
      </c>
      <c r="C135" s="63" t="s">
        <v>11</v>
      </c>
      <c r="D135" s="67">
        <f>C5</f>
        <v>4592.5</v>
      </c>
      <c r="E135" s="67"/>
      <c r="F135" s="68">
        <v>1.18</v>
      </c>
      <c r="G135" s="138">
        <f>F135*D135*12</f>
        <v>65029.799999999996</v>
      </c>
    </row>
    <row r="136" spans="1:7" ht="12">
      <c r="A136" s="100"/>
      <c r="B136" s="141" t="s">
        <v>79</v>
      </c>
      <c r="C136" s="63" t="s">
        <v>80</v>
      </c>
      <c r="D136" s="67"/>
      <c r="E136" s="67"/>
      <c r="F136" s="65"/>
      <c r="G136" s="142">
        <f>G23+G27+G28+G54+G56+G71+G83+G93+G100+G127+G129+G131+G133+G135</f>
        <v>902764.6371640001</v>
      </c>
    </row>
    <row r="137" spans="1:7" ht="12">
      <c r="A137" s="99"/>
      <c r="B137" s="97" t="s">
        <v>165</v>
      </c>
      <c r="C137" s="63" t="s">
        <v>76</v>
      </c>
      <c r="D137" s="63"/>
      <c r="E137" s="63"/>
      <c r="F137" s="65"/>
      <c r="G137" s="143">
        <f>F132+F130+G128+G94+G84+G72+G57+F28+F27+G24+G55+F129+F131+F133+F135+G101+0.01</f>
        <v>16.39114021346398</v>
      </c>
    </row>
    <row r="138" spans="1:7" ht="12">
      <c r="A138" s="99"/>
      <c r="B138" s="100" t="s">
        <v>166</v>
      </c>
      <c r="C138" s="63"/>
      <c r="D138" s="63"/>
      <c r="E138" s="63"/>
      <c r="F138" s="65"/>
      <c r="G138" s="143"/>
    </row>
    <row r="139" spans="1:7" ht="12">
      <c r="A139" s="99"/>
      <c r="B139" s="141" t="s">
        <v>223</v>
      </c>
      <c r="C139" s="63" t="s">
        <v>76</v>
      </c>
      <c r="D139" s="63"/>
      <c r="E139" s="63"/>
      <c r="F139" s="65"/>
      <c r="G139" s="143">
        <v>15.92</v>
      </c>
    </row>
    <row r="140" spans="1:7" ht="12">
      <c r="A140" s="99"/>
      <c r="B140" s="141" t="s">
        <v>224</v>
      </c>
      <c r="C140" s="63" t="s">
        <v>76</v>
      </c>
      <c r="D140" s="63"/>
      <c r="E140" s="63"/>
      <c r="F140" s="65"/>
      <c r="G140" s="143">
        <f>G137*2-G139-0.02</f>
        <v>16.84228042692796</v>
      </c>
    </row>
    <row r="141" spans="5:7" ht="12">
      <c r="E141" s="3"/>
      <c r="F141" s="2"/>
      <c r="G141" s="25"/>
    </row>
    <row r="142" spans="2:7" ht="12">
      <c r="B142" s="4" t="s">
        <v>225</v>
      </c>
      <c r="E142" s="3"/>
      <c r="F142" s="2"/>
      <c r="G142" s="31">
        <v>15.92</v>
      </c>
    </row>
    <row r="143" spans="2:7" ht="12">
      <c r="B143" s="4" t="s">
        <v>226</v>
      </c>
      <c r="E143" s="3"/>
      <c r="F143" s="2"/>
      <c r="G143" s="47">
        <f>G140/G139</f>
        <v>1.057932187621103</v>
      </c>
    </row>
    <row r="144" spans="5:7" ht="12">
      <c r="E144" s="3"/>
      <c r="F144" s="2"/>
      <c r="G144" s="31"/>
    </row>
    <row r="146" ht="12">
      <c r="B146" s="4" t="s">
        <v>207</v>
      </c>
    </row>
    <row r="148" ht="12">
      <c r="A148" s="42" t="s">
        <v>213</v>
      </c>
    </row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I15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9.140625" style="2" customWidth="1"/>
    <col min="4" max="4" width="8.28125" style="3" customWidth="1"/>
    <col min="5" max="5" width="9.28125" style="2" customWidth="1"/>
    <col min="6" max="6" width="9.421875" style="5" customWidth="1"/>
    <col min="7" max="7" width="11.14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27" t="s">
        <v>0</v>
      </c>
    </row>
    <row r="2" spans="1:7" ht="12">
      <c r="A2" s="209" t="s">
        <v>82</v>
      </c>
      <c r="B2" s="210"/>
      <c r="C2" s="210"/>
      <c r="D2" s="210"/>
      <c r="E2" s="210"/>
      <c r="F2" s="210"/>
      <c r="G2" s="210"/>
    </row>
    <row r="3" spans="1:7" ht="12">
      <c r="A3" s="209" t="s">
        <v>227</v>
      </c>
      <c r="B3" s="210"/>
      <c r="C3" s="210"/>
      <c r="D3" s="210"/>
      <c r="E3" s="210"/>
      <c r="F3" s="210"/>
      <c r="G3" s="210"/>
    </row>
    <row r="4" spans="1:7" ht="12">
      <c r="A4" s="1"/>
      <c r="B4" s="6" t="s">
        <v>161</v>
      </c>
      <c r="E4" s="3"/>
      <c r="F4" s="2"/>
      <c r="G4" s="5"/>
    </row>
    <row r="5" spans="1:7" ht="12">
      <c r="A5" s="150"/>
      <c r="B5" s="52" t="s">
        <v>1</v>
      </c>
      <c r="C5" s="53">
        <v>4608.3</v>
      </c>
      <c r="D5" s="54"/>
      <c r="E5" s="54"/>
      <c r="F5" s="54"/>
      <c r="G5" s="55"/>
    </row>
    <row r="6" spans="1:7" ht="12">
      <c r="A6" s="150"/>
      <c r="B6" s="55"/>
      <c r="C6" s="56"/>
      <c r="D6" s="56"/>
      <c r="E6" s="56"/>
      <c r="F6" s="56"/>
      <c r="G6" s="55"/>
    </row>
    <row r="7" spans="1:7" ht="24">
      <c r="A7" s="151" t="s">
        <v>2</v>
      </c>
      <c r="B7" s="58" t="s">
        <v>3</v>
      </c>
      <c r="C7" s="58" t="s">
        <v>4</v>
      </c>
      <c r="D7" s="59" t="s">
        <v>5</v>
      </c>
      <c r="E7" s="60" t="s">
        <v>157</v>
      </c>
      <c r="F7" s="59" t="s">
        <v>6</v>
      </c>
      <c r="G7" s="60" t="s">
        <v>81</v>
      </c>
    </row>
    <row r="8" spans="1:7" ht="12">
      <c r="A8" s="62">
        <v>1</v>
      </c>
      <c r="B8" s="62">
        <v>2</v>
      </c>
      <c r="C8" s="63">
        <v>3</v>
      </c>
      <c r="D8" s="64">
        <v>4</v>
      </c>
      <c r="E8" s="64">
        <v>5</v>
      </c>
      <c r="F8" s="63">
        <v>6</v>
      </c>
      <c r="G8" s="62">
        <v>7</v>
      </c>
    </row>
    <row r="9" spans="1:7" ht="12">
      <c r="A9" s="152" t="s">
        <v>7</v>
      </c>
      <c r="B9" s="205" t="s">
        <v>8</v>
      </c>
      <c r="C9" s="206"/>
      <c r="D9" s="206"/>
      <c r="E9" s="206"/>
      <c r="F9" s="206"/>
      <c r="G9" s="62"/>
    </row>
    <row r="10" spans="1:7" ht="12">
      <c r="A10" s="153" t="s">
        <v>9</v>
      </c>
      <c r="B10" s="66" t="s">
        <v>10</v>
      </c>
      <c r="C10" s="63"/>
      <c r="D10" s="67"/>
      <c r="E10" s="67"/>
      <c r="F10" s="95"/>
      <c r="G10" s="69"/>
    </row>
    <row r="11" spans="1:8" ht="12">
      <c r="A11" s="154">
        <v>1</v>
      </c>
      <c r="B11" s="70" t="s">
        <v>83</v>
      </c>
      <c r="C11" s="63" t="s">
        <v>84</v>
      </c>
      <c r="D11" s="67">
        <v>407.9</v>
      </c>
      <c r="E11" s="67">
        <v>240</v>
      </c>
      <c r="F11" s="71">
        <v>0.43</v>
      </c>
      <c r="G11" s="67">
        <f>D11*E11*F11</f>
        <v>42095.28</v>
      </c>
      <c r="H11" s="38"/>
    </row>
    <row r="12" spans="1:7" ht="12">
      <c r="A12" s="154">
        <v>2</v>
      </c>
      <c r="B12" s="70" t="s">
        <v>85</v>
      </c>
      <c r="C12" s="63" t="s">
        <v>84</v>
      </c>
      <c r="D12" s="67">
        <v>407.9</v>
      </c>
      <c r="E12" s="67">
        <v>24</v>
      </c>
      <c r="F12" s="65">
        <v>1.53</v>
      </c>
      <c r="G12" s="67">
        <f aca="true" t="shared" si="0" ref="G12:G21">D12*E12*F12</f>
        <v>14978.087999999998</v>
      </c>
    </row>
    <row r="13" spans="1:7" ht="12" customHeight="1">
      <c r="A13" s="154">
        <v>3</v>
      </c>
      <c r="B13" s="70" t="s">
        <v>86</v>
      </c>
      <c r="C13" s="63" t="s">
        <v>84</v>
      </c>
      <c r="D13" s="67">
        <v>37</v>
      </c>
      <c r="E13" s="67">
        <v>2</v>
      </c>
      <c r="F13" s="65">
        <v>19.24</v>
      </c>
      <c r="G13" s="67">
        <f t="shared" si="0"/>
        <v>1423.76</v>
      </c>
    </row>
    <row r="14" spans="1:7" ht="12" customHeight="1">
      <c r="A14" s="154">
        <v>4</v>
      </c>
      <c r="B14" s="70" t="s">
        <v>158</v>
      </c>
      <c r="C14" s="63" t="s">
        <v>84</v>
      </c>
      <c r="D14" s="67">
        <v>41.4</v>
      </c>
      <c r="E14" s="67">
        <v>24</v>
      </c>
      <c r="F14" s="65">
        <v>1.24</v>
      </c>
      <c r="G14" s="67">
        <f t="shared" si="0"/>
        <v>1232.0639999999999</v>
      </c>
    </row>
    <row r="15" spans="1:7" ht="11.25" customHeight="1">
      <c r="A15" s="154">
        <v>5</v>
      </c>
      <c r="B15" s="70" t="s">
        <v>87</v>
      </c>
      <c r="C15" s="63" t="s">
        <v>84</v>
      </c>
      <c r="D15" s="67">
        <v>47</v>
      </c>
      <c r="E15" s="67">
        <v>168</v>
      </c>
      <c r="F15" s="65">
        <v>0.4</v>
      </c>
      <c r="G15" s="67">
        <f t="shared" si="0"/>
        <v>3158.4</v>
      </c>
    </row>
    <row r="16" spans="1:7" ht="12.75" customHeight="1">
      <c r="A16" s="154">
        <v>6</v>
      </c>
      <c r="B16" s="70" t="s">
        <v>88</v>
      </c>
      <c r="C16" s="63" t="s">
        <v>84</v>
      </c>
      <c r="D16" s="67">
        <v>47</v>
      </c>
      <c r="E16" s="67">
        <v>14</v>
      </c>
      <c r="F16" s="65">
        <v>1.53</v>
      </c>
      <c r="G16" s="67">
        <f t="shared" si="0"/>
        <v>1006.74</v>
      </c>
    </row>
    <row r="17" spans="1:7" ht="12">
      <c r="A17" s="154">
        <v>7</v>
      </c>
      <c r="B17" s="70" t="s">
        <v>89</v>
      </c>
      <c r="C17" s="63" t="s">
        <v>84</v>
      </c>
      <c r="D17" s="67">
        <v>568</v>
      </c>
      <c r="E17" s="67">
        <v>2</v>
      </c>
      <c r="F17" s="65">
        <v>2.11</v>
      </c>
      <c r="G17" s="67">
        <f t="shared" si="0"/>
        <v>2396.96</v>
      </c>
    </row>
    <row r="18" spans="1:7" ht="13.5" customHeight="1">
      <c r="A18" s="154">
        <v>8</v>
      </c>
      <c r="B18" s="70" t="s">
        <v>90</v>
      </c>
      <c r="C18" s="63" t="s">
        <v>84</v>
      </c>
      <c r="D18" s="67">
        <v>48</v>
      </c>
      <c r="E18" s="67">
        <v>2</v>
      </c>
      <c r="F18" s="65">
        <v>3.02</v>
      </c>
      <c r="G18" s="67">
        <f t="shared" si="0"/>
        <v>289.92</v>
      </c>
    </row>
    <row r="19" spans="1:7" ht="12">
      <c r="A19" s="154">
        <v>9</v>
      </c>
      <c r="B19" s="70" t="s">
        <v>91</v>
      </c>
      <c r="C19" s="63" t="s">
        <v>84</v>
      </c>
      <c r="D19" s="67">
        <v>102</v>
      </c>
      <c r="E19" s="67">
        <v>12</v>
      </c>
      <c r="F19" s="65">
        <v>2.46</v>
      </c>
      <c r="G19" s="67">
        <f t="shared" si="0"/>
        <v>3011.04</v>
      </c>
    </row>
    <row r="20" spans="1:7" ht="12">
      <c r="A20" s="154">
        <v>10</v>
      </c>
      <c r="B20" s="70" t="s">
        <v>92</v>
      </c>
      <c r="C20" s="63" t="s">
        <v>84</v>
      </c>
      <c r="D20" s="67">
        <v>19</v>
      </c>
      <c r="E20" s="67">
        <v>2</v>
      </c>
      <c r="F20" s="65">
        <v>3.69</v>
      </c>
      <c r="G20" s="67">
        <f t="shared" si="0"/>
        <v>140.22</v>
      </c>
    </row>
    <row r="21" spans="1:7" ht="12">
      <c r="A21" s="154">
        <v>11</v>
      </c>
      <c r="B21" s="70" t="s">
        <v>93</v>
      </c>
      <c r="C21" s="63" t="s">
        <v>84</v>
      </c>
      <c r="D21" s="67">
        <v>30</v>
      </c>
      <c r="E21" s="67">
        <v>12</v>
      </c>
      <c r="F21" s="65">
        <v>1.57</v>
      </c>
      <c r="G21" s="67">
        <f t="shared" si="0"/>
        <v>565.2</v>
      </c>
    </row>
    <row r="22" spans="1:7" ht="12">
      <c r="A22" s="154"/>
      <c r="B22" s="72" t="s">
        <v>94</v>
      </c>
      <c r="C22" s="63"/>
      <c r="D22" s="67"/>
      <c r="E22" s="67"/>
      <c r="F22" s="68"/>
      <c r="G22" s="67">
        <f>SUM(G11:G21)</f>
        <v>70297.67199999999</v>
      </c>
    </row>
    <row r="23" spans="1:7" ht="12">
      <c r="A23" s="154"/>
      <c r="B23" s="72" t="s">
        <v>95</v>
      </c>
      <c r="C23" s="63"/>
      <c r="D23" s="67"/>
      <c r="E23" s="67"/>
      <c r="F23" s="68"/>
      <c r="G23" s="69">
        <f>G22*1.18</f>
        <v>82951.25295999998</v>
      </c>
    </row>
    <row r="24" spans="1:9" ht="14.25" customHeight="1">
      <c r="A24" s="155"/>
      <c r="B24" s="72" t="s">
        <v>96</v>
      </c>
      <c r="C24" s="63" t="s">
        <v>11</v>
      </c>
      <c r="D24" s="67"/>
      <c r="E24" s="67"/>
      <c r="F24" s="68"/>
      <c r="G24" s="69">
        <f>G23/C5/12</f>
        <v>1.5000335076564746</v>
      </c>
      <c r="I24" s="46"/>
    </row>
    <row r="25" spans="1:7" ht="13.5" customHeight="1">
      <c r="A25" s="156" t="s">
        <v>12</v>
      </c>
      <c r="B25" s="66" t="s">
        <v>97</v>
      </c>
      <c r="C25" s="63"/>
      <c r="D25" s="67"/>
      <c r="E25" s="67"/>
      <c r="F25" s="68"/>
      <c r="G25" s="69"/>
    </row>
    <row r="26" spans="1:7" ht="12" customHeight="1">
      <c r="A26" s="156" t="s">
        <v>14</v>
      </c>
      <c r="B26" s="66" t="s">
        <v>98</v>
      </c>
      <c r="C26" s="63"/>
      <c r="D26" s="67"/>
      <c r="E26" s="67"/>
      <c r="F26" s="68"/>
      <c r="G26" s="69"/>
    </row>
    <row r="27" spans="1:9" ht="12" customHeight="1">
      <c r="A27" s="157" t="s">
        <v>16</v>
      </c>
      <c r="B27" s="73" t="s">
        <v>13</v>
      </c>
      <c r="C27" s="63" t="s">
        <v>11</v>
      </c>
      <c r="D27" s="67">
        <f>C5</f>
        <v>4608.3</v>
      </c>
      <c r="E27" s="67"/>
      <c r="F27" s="74">
        <v>1.39</v>
      </c>
      <c r="G27" s="69">
        <f>F27*D27*12</f>
        <v>76866.44399999999</v>
      </c>
      <c r="I27" s="46"/>
    </row>
    <row r="28" spans="1:9" ht="12.75" customHeight="1">
      <c r="A28" s="156" t="s">
        <v>18</v>
      </c>
      <c r="B28" s="73" t="s">
        <v>15</v>
      </c>
      <c r="C28" s="63" t="s">
        <v>11</v>
      </c>
      <c r="D28" s="67">
        <f>C5</f>
        <v>4608.3</v>
      </c>
      <c r="E28" s="67"/>
      <c r="F28" s="74">
        <v>0.16</v>
      </c>
      <c r="G28" s="69">
        <f>F28*D28*12</f>
        <v>8847.936000000002</v>
      </c>
      <c r="I28" s="46"/>
    </row>
    <row r="29" spans="1:7" ht="24">
      <c r="A29" s="156" t="s">
        <v>99</v>
      </c>
      <c r="B29" s="73" t="s">
        <v>17</v>
      </c>
      <c r="C29" s="63"/>
      <c r="D29" s="67"/>
      <c r="E29" s="67"/>
      <c r="F29" s="68"/>
      <c r="G29" s="69"/>
    </row>
    <row r="30" spans="1:7" ht="14.25" customHeight="1">
      <c r="A30" s="156"/>
      <c r="B30" s="75" t="s">
        <v>167</v>
      </c>
      <c r="C30" s="76"/>
      <c r="D30" s="67"/>
      <c r="E30" s="67"/>
      <c r="F30" s="77"/>
      <c r="G30" s="67">
        <f>D30*E30*F30</f>
        <v>0</v>
      </c>
    </row>
    <row r="31" spans="1:8" ht="12">
      <c r="A31" s="155">
        <v>1</v>
      </c>
      <c r="B31" s="78" t="s">
        <v>100</v>
      </c>
      <c r="C31" s="79" t="s">
        <v>56</v>
      </c>
      <c r="D31" s="67">
        <v>237</v>
      </c>
      <c r="E31" s="67">
        <v>1</v>
      </c>
      <c r="F31" s="77">
        <v>2.31</v>
      </c>
      <c r="G31" s="67">
        <f aca="true" t="shared" si="1" ref="G31:G54">D31*E31*F31</f>
        <v>547.47</v>
      </c>
      <c r="H31" s="38"/>
    </row>
    <row r="32" spans="1:7" ht="12" customHeight="1">
      <c r="A32" s="155">
        <v>2</v>
      </c>
      <c r="B32" s="78" t="s">
        <v>101</v>
      </c>
      <c r="C32" s="80" t="s">
        <v>56</v>
      </c>
      <c r="D32" s="67">
        <v>237</v>
      </c>
      <c r="E32" s="67">
        <v>28</v>
      </c>
      <c r="F32" s="77">
        <v>0.19</v>
      </c>
      <c r="G32" s="67">
        <f t="shared" si="1"/>
        <v>1260.84</v>
      </c>
    </row>
    <row r="33" spans="1:7" ht="12" customHeight="1">
      <c r="A33" s="155">
        <v>3</v>
      </c>
      <c r="B33" s="78" t="s">
        <v>103</v>
      </c>
      <c r="C33" s="80" t="s">
        <v>104</v>
      </c>
      <c r="D33" s="67">
        <v>6</v>
      </c>
      <c r="E33" s="67">
        <v>168</v>
      </c>
      <c r="F33" s="77">
        <v>4.41</v>
      </c>
      <c r="G33" s="67">
        <f>D33*E33*F33</f>
        <v>4445.28</v>
      </c>
    </row>
    <row r="34" spans="1:7" ht="12" customHeight="1">
      <c r="A34" s="155">
        <v>4</v>
      </c>
      <c r="B34" s="78" t="s">
        <v>105</v>
      </c>
      <c r="C34" s="80" t="s">
        <v>56</v>
      </c>
      <c r="D34" s="67">
        <v>954</v>
      </c>
      <c r="E34" s="67">
        <v>1</v>
      </c>
      <c r="F34" s="77">
        <v>1.61</v>
      </c>
      <c r="G34" s="67">
        <f t="shared" si="1"/>
        <v>1535.94</v>
      </c>
    </row>
    <row r="35" spans="1:7" ht="12" customHeight="1">
      <c r="A35" s="155">
        <v>5</v>
      </c>
      <c r="B35" s="78" t="s">
        <v>106</v>
      </c>
      <c r="C35" s="80" t="s">
        <v>56</v>
      </c>
      <c r="D35" s="67">
        <v>954</v>
      </c>
      <c r="E35" s="67">
        <v>168</v>
      </c>
      <c r="F35" s="77">
        <v>0.09</v>
      </c>
      <c r="G35" s="67">
        <f t="shared" si="1"/>
        <v>14424.48</v>
      </c>
    </row>
    <row r="36" spans="1:7" ht="12" customHeight="1">
      <c r="A36" s="155">
        <v>6</v>
      </c>
      <c r="B36" s="78" t="s">
        <v>110</v>
      </c>
      <c r="C36" s="80" t="s">
        <v>56</v>
      </c>
      <c r="D36" s="67">
        <v>352</v>
      </c>
      <c r="E36" s="67">
        <v>140</v>
      </c>
      <c r="F36" s="77">
        <v>0.19</v>
      </c>
      <c r="G36" s="67">
        <f t="shared" si="1"/>
        <v>9363.2</v>
      </c>
    </row>
    <row r="37" spans="1:7" ht="12">
      <c r="A37" s="155">
        <v>7</v>
      </c>
      <c r="B37" s="78" t="s">
        <v>111</v>
      </c>
      <c r="C37" s="80" t="s">
        <v>56</v>
      </c>
      <c r="D37" s="67">
        <v>0</v>
      </c>
      <c r="E37" s="67">
        <v>28</v>
      </c>
      <c r="F37" s="77">
        <v>0.19</v>
      </c>
      <c r="G37" s="67">
        <f t="shared" si="1"/>
        <v>0</v>
      </c>
    </row>
    <row r="38" spans="1:7" ht="12" customHeight="1">
      <c r="A38" s="155">
        <v>8</v>
      </c>
      <c r="B38" s="78" t="s">
        <v>107</v>
      </c>
      <c r="C38" s="80" t="s">
        <v>108</v>
      </c>
      <c r="D38" s="67">
        <v>2.8</v>
      </c>
      <c r="E38" s="67">
        <v>1</v>
      </c>
      <c r="F38" s="77">
        <v>15.2</v>
      </c>
      <c r="G38" s="67">
        <f t="shared" si="1"/>
        <v>42.559999999999995</v>
      </c>
    </row>
    <row r="39" spans="1:7" ht="12">
      <c r="A39" s="155">
        <v>9</v>
      </c>
      <c r="B39" s="78" t="s">
        <v>109</v>
      </c>
      <c r="C39" s="80" t="s">
        <v>104</v>
      </c>
      <c r="D39" s="67">
        <v>15</v>
      </c>
      <c r="E39" s="67">
        <v>3</v>
      </c>
      <c r="F39" s="77">
        <v>3.19</v>
      </c>
      <c r="G39" s="67">
        <f t="shared" si="1"/>
        <v>143.55</v>
      </c>
    </row>
    <row r="40" spans="1:7" ht="12">
      <c r="A40" s="155">
        <v>10</v>
      </c>
      <c r="B40" s="78" t="s">
        <v>168</v>
      </c>
      <c r="C40" s="80" t="s">
        <v>56</v>
      </c>
      <c r="D40" s="67">
        <v>293</v>
      </c>
      <c r="E40" s="67">
        <v>140</v>
      </c>
      <c r="F40" s="81">
        <v>0.09</v>
      </c>
      <c r="G40" s="67">
        <f t="shared" si="1"/>
        <v>3691.7999999999997</v>
      </c>
    </row>
    <row r="41" spans="1:7" ht="12">
      <c r="A41" s="155">
        <v>11</v>
      </c>
      <c r="B41" s="82" t="s">
        <v>169</v>
      </c>
      <c r="C41" s="83" t="s">
        <v>114</v>
      </c>
      <c r="D41" s="67">
        <v>9.43</v>
      </c>
      <c r="E41" s="67">
        <v>2</v>
      </c>
      <c r="F41" s="84">
        <v>35.42</v>
      </c>
      <c r="G41" s="67">
        <f t="shared" si="1"/>
        <v>668.0212</v>
      </c>
    </row>
    <row r="42" spans="1:7" ht="12">
      <c r="A42" s="155">
        <v>12</v>
      </c>
      <c r="B42" s="85" t="s">
        <v>115</v>
      </c>
      <c r="C42" s="83" t="s">
        <v>48</v>
      </c>
      <c r="D42" s="67">
        <v>2.8</v>
      </c>
      <c r="E42" s="67">
        <v>1</v>
      </c>
      <c r="F42" s="84">
        <v>125.54</v>
      </c>
      <c r="G42" s="67">
        <f t="shared" si="1"/>
        <v>351.512</v>
      </c>
    </row>
    <row r="43" spans="1:7" ht="13.5" customHeight="1">
      <c r="A43" s="155">
        <v>13</v>
      </c>
      <c r="B43" s="85" t="s">
        <v>187</v>
      </c>
      <c r="C43" s="83" t="s">
        <v>45</v>
      </c>
      <c r="D43" s="67">
        <v>4</v>
      </c>
      <c r="E43" s="67">
        <v>168</v>
      </c>
      <c r="F43" s="86">
        <v>2.22</v>
      </c>
      <c r="G43" s="67">
        <f>D43*E43*F43</f>
        <v>1491.8400000000001</v>
      </c>
    </row>
    <row r="44" spans="1:7" ht="13.5" customHeight="1">
      <c r="A44" s="155"/>
      <c r="B44" s="147" t="s">
        <v>170</v>
      </c>
      <c r="C44" s="88"/>
      <c r="D44" s="67"/>
      <c r="E44" s="67"/>
      <c r="F44" s="90"/>
      <c r="G44" s="67">
        <f t="shared" si="1"/>
        <v>0</v>
      </c>
    </row>
    <row r="45" spans="1:8" ht="13.5" customHeight="1">
      <c r="A45" s="155">
        <v>14</v>
      </c>
      <c r="B45" s="78" t="s">
        <v>102</v>
      </c>
      <c r="C45" s="80" t="s">
        <v>56</v>
      </c>
      <c r="D45" s="67">
        <v>237</v>
      </c>
      <c r="E45" s="67">
        <v>1</v>
      </c>
      <c r="F45" s="77">
        <v>2.72</v>
      </c>
      <c r="G45" s="67">
        <f t="shared" si="1"/>
        <v>644.6400000000001</v>
      </c>
      <c r="H45" s="38"/>
    </row>
    <row r="46" spans="1:7" ht="12">
      <c r="A46" s="155">
        <v>15</v>
      </c>
      <c r="B46" s="78" t="s">
        <v>164</v>
      </c>
      <c r="C46" s="80" t="s">
        <v>56</v>
      </c>
      <c r="D46" s="67">
        <v>352</v>
      </c>
      <c r="E46" s="67">
        <v>12</v>
      </c>
      <c r="F46" s="77">
        <v>2.72</v>
      </c>
      <c r="G46" s="67">
        <f t="shared" si="1"/>
        <v>11489.28</v>
      </c>
    </row>
    <row r="47" spans="1:7" ht="12">
      <c r="A47" s="155">
        <v>16</v>
      </c>
      <c r="B47" s="78" t="s">
        <v>171</v>
      </c>
      <c r="C47" s="80" t="s">
        <v>56</v>
      </c>
      <c r="D47" s="67">
        <v>352</v>
      </c>
      <c r="E47" s="67">
        <v>40</v>
      </c>
      <c r="F47" s="77">
        <v>0.93</v>
      </c>
      <c r="G47" s="67">
        <f t="shared" si="1"/>
        <v>13094.400000000001</v>
      </c>
    </row>
    <row r="48" spans="1:7" ht="12">
      <c r="A48" s="155">
        <v>17</v>
      </c>
      <c r="B48" s="78" t="s">
        <v>172</v>
      </c>
      <c r="C48" s="80" t="s">
        <v>108</v>
      </c>
      <c r="D48" s="67">
        <v>47</v>
      </c>
      <c r="E48" s="67">
        <v>40</v>
      </c>
      <c r="F48" s="81">
        <v>0.93</v>
      </c>
      <c r="G48" s="67">
        <f t="shared" si="1"/>
        <v>1748.4</v>
      </c>
    </row>
    <row r="49" spans="1:7" ht="12">
      <c r="A49" s="155">
        <v>18</v>
      </c>
      <c r="B49" s="78" t="s">
        <v>112</v>
      </c>
      <c r="C49" s="80" t="s">
        <v>56</v>
      </c>
      <c r="D49" s="67">
        <v>352</v>
      </c>
      <c r="E49" s="67">
        <v>40</v>
      </c>
      <c r="F49" s="77">
        <v>0.37</v>
      </c>
      <c r="G49" s="67">
        <f t="shared" si="1"/>
        <v>5209.6</v>
      </c>
    </row>
    <row r="50" spans="1:7" ht="12">
      <c r="A50" s="155">
        <v>19</v>
      </c>
      <c r="B50" s="78" t="s">
        <v>173</v>
      </c>
      <c r="C50" s="80" t="s">
        <v>56</v>
      </c>
      <c r="D50" s="64">
        <v>0</v>
      </c>
      <c r="E50" s="67">
        <v>5</v>
      </c>
      <c r="F50" s="77">
        <v>2.72</v>
      </c>
      <c r="G50" s="67">
        <f t="shared" si="1"/>
        <v>0</v>
      </c>
    </row>
    <row r="51" spans="1:7" ht="13.5" customHeight="1">
      <c r="A51" s="155">
        <v>20</v>
      </c>
      <c r="B51" s="78" t="s">
        <v>113</v>
      </c>
      <c r="C51" s="80" t="s">
        <v>56</v>
      </c>
      <c r="D51" s="67">
        <v>35</v>
      </c>
      <c r="E51" s="67">
        <v>2</v>
      </c>
      <c r="F51" s="77">
        <v>6.46</v>
      </c>
      <c r="G51" s="67">
        <f t="shared" si="1"/>
        <v>452.2</v>
      </c>
    </row>
    <row r="52" spans="1:7" ht="24.75" customHeight="1">
      <c r="A52" s="155">
        <v>21</v>
      </c>
      <c r="B52" s="82" t="s">
        <v>215</v>
      </c>
      <c r="C52" s="83" t="s">
        <v>30</v>
      </c>
      <c r="D52" s="64">
        <v>0</v>
      </c>
      <c r="E52" s="67">
        <v>3</v>
      </c>
      <c r="F52" s="92">
        <v>2074.05</v>
      </c>
      <c r="G52" s="67">
        <f t="shared" si="1"/>
        <v>0</v>
      </c>
    </row>
    <row r="53" spans="1:7" ht="24.75" customHeight="1">
      <c r="A53" s="155">
        <v>22</v>
      </c>
      <c r="B53" s="82" t="s">
        <v>216</v>
      </c>
      <c r="C53" s="83" t="s">
        <v>30</v>
      </c>
      <c r="D53" s="67">
        <v>0</v>
      </c>
      <c r="E53" s="67">
        <v>3</v>
      </c>
      <c r="F53" s="92">
        <v>3234.65</v>
      </c>
      <c r="G53" s="67">
        <f t="shared" si="1"/>
        <v>0</v>
      </c>
    </row>
    <row r="54" spans="1:7" ht="12" customHeight="1">
      <c r="A54" s="155">
        <v>23</v>
      </c>
      <c r="B54" s="82" t="s">
        <v>203</v>
      </c>
      <c r="C54" s="83" t="s">
        <v>45</v>
      </c>
      <c r="D54" s="91">
        <v>4</v>
      </c>
      <c r="E54" s="67">
        <v>120</v>
      </c>
      <c r="F54" s="92">
        <v>2.22</v>
      </c>
      <c r="G54" s="67">
        <f t="shared" si="1"/>
        <v>1065.6000000000001</v>
      </c>
    </row>
    <row r="55" spans="1:7" ht="12">
      <c r="A55" s="155"/>
      <c r="B55" s="72" t="s">
        <v>94</v>
      </c>
      <c r="C55" s="83" t="s">
        <v>80</v>
      </c>
      <c r="D55" s="67"/>
      <c r="E55" s="67"/>
      <c r="F55" s="93"/>
      <c r="G55" s="67">
        <f>SUM(G30:G53)</f>
        <v>70605.01320000002</v>
      </c>
    </row>
    <row r="56" spans="1:7" ht="12">
      <c r="A56" s="155"/>
      <c r="B56" s="72" t="s">
        <v>95</v>
      </c>
      <c r="C56" s="83"/>
      <c r="D56" s="67"/>
      <c r="E56" s="67"/>
      <c r="F56" s="93"/>
      <c r="G56" s="69">
        <f>G55*1.18</f>
        <v>83313.91557600001</v>
      </c>
    </row>
    <row r="57" spans="1:9" ht="13.5" customHeight="1">
      <c r="A57" s="159"/>
      <c r="B57" s="72" t="s">
        <v>96</v>
      </c>
      <c r="C57" s="63" t="s">
        <v>11</v>
      </c>
      <c r="D57" s="67"/>
      <c r="E57" s="67"/>
      <c r="F57" s="93"/>
      <c r="G57" s="69">
        <f>G56/C5/12</f>
        <v>1.5065916494151859</v>
      </c>
      <c r="I57" s="46"/>
    </row>
    <row r="58" spans="1:7" ht="13.5" customHeight="1">
      <c r="A58" s="157" t="s">
        <v>116</v>
      </c>
      <c r="B58" s="73" t="s">
        <v>19</v>
      </c>
      <c r="C58" s="63" t="s">
        <v>117</v>
      </c>
      <c r="D58" s="67">
        <v>1235</v>
      </c>
      <c r="E58" s="67"/>
      <c r="F58" s="68">
        <v>0.71</v>
      </c>
      <c r="G58" s="69">
        <f>F58*D58*12</f>
        <v>10522.199999999999</v>
      </c>
    </row>
    <row r="59" spans="1:7" ht="12" customHeight="1">
      <c r="A59" s="157"/>
      <c r="B59" s="73"/>
      <c r="C59" s="63" t="s">
        <v>11</v>
      </c>
      <c r="D59" s="67"/>
      <c r="E59" s="67"/>
      <c r="F59" s="68"/>
      <c r="G59" s="69">
        <f>G58/C5/12</f>
        <v>0.19027624069613522</v>
      </c>
    </row>
    <row r="60" spans="1:7" ht="12">
      <c r="A60" s="152" t="s">
        <v>118</v>
      </c>
      <c r="B60" s="94" t="s">
        <v>24</v>
      </c>
      <c r="C60" s="95"/>
      <c r="D60" s="96" t="s">
        <v>119</v>
      </c>
      <c r="E60" s="96"/>
      <c r="F60" s="65"/>
      <c r="G60" s="62"/>
    </row>
    <row r="61" spans="1:7" ht="12">
      <c r="A61" s="152" t="s">
        <v>120</v>
      </c>
      <c r="B61" s="97" t="s">
        <v>25</v>
      </c>
      <c r="C61" s="98"/>
      <c r="D61" s="96"/>
      <c r="E61" s="96"/>
      <c r="F61" s="65"/>
      <c r="G61" s="62"/>
    </row>
    <row r="62" spans="1:7" ht="12">
      <c r="A62" s="160">
        <v>1</v>
      </c>
      <c r="B62" s="99" t="s">
        <v>217</v>
      </c>
      <c r="C62" s="62" t="s">
        <v>218</v>
      </c>
      <c r="D62" s="91">
        <v>3</v>
      </c>
      <c r="E62" s="96"/>
      <c r="F62" s="63">
        <v>36.87</v>
      </c>
      <c r="G62" s="62">
        <f>F62*D62</f>
        <v>110.60999999999999</v>
      </c>
    </row>
    <row r="63" spans="1:8" ht="12" customHeight="1">
      <c r="A63" s="163">
        <v>2</v>
      </c>
      <c r="B63" s="164" t="s">
        <v>121</v>
      </c>
      <c r="C63" s="101" t="s">
        <v>122</v>
      </c>
      <c r="D63" s="101">
        <v>90</v>
      </c>
      <c r="E63" s="101"/>
      <c r="F63" s="102">
        <v>18.47</v>
      </c>
      <c r="G63" s="165">
        <f aca="true" t="shared" si="2" ref="G63:G73">D63*F63</f>
        <v>1662.3</v>
      </c>
      <c r="H63" s="38"/>
    </row>
    <row r="64" spans="1:7" ht="12" customHeight="1">
      <c r="A64" s="161">
        <v>3</v>
      </c>
      <c r="B64" s="100" t="s">
        <v>28</v>
      </c>
      <c r="C64" s="104" t="s">
        <v>29</v>
      </c>
      <c r="D64" s="104">
        <v>90</v>
      </c>
      <c r="E64" s="104"/>
      <c r="F64" s="105">
        <v>18.47</v>
      </c>
      <c r="G64" s="148">
        <f t="shared" si="2"/>
        <v>1662.3</v>
      </c>
    </row>
    <row r="65" spans="1:7" ht="24">
      <c r="A65" s="161">
        <v>4</v>
      </c>
      <c r="B65" s="107" t="s">
        <v>123</v>
      </c>
      <c r="C65" s="104" t="s">
        <v>30</v>
      </c>
      <c r="D65" s="108">
        <v>1.235</v>
      </c>
      <c r="E65" s="104"/>
      <c r="F65" s="105">
        <v>1846.86</v>
      </c>
      <c r="G65" s="148">
        <f t="shared" si="2"/>
        <v>2280.8721</v>
      </c>
    </row>
    <row r="66" spans="1:7" ht="12.75" customHeight="1">
      <c r="A66" s="160">
        <v>5</v>
      </c>
      <c r="B66" s="109" t="s">
        <v>31</v>
      </c>
      <c r="C66" s="104" t="s">
        <v>32</v>
      </c>
      <c r="D66" s="104">
        <v>0.3</v>
      </c>
      <c r="E66" s="104"/>
      <c r="F66" s="105">
        <v>2077.72</v>
      </c>
      <c r="G66" s="148">
        <f t="shared" si="2"/>
        <v>623.3159999999999</v>
      </c>
    </row>
    <row r="67" spans="1:7" ht="12">
      <c r="A67" s="161">
        <v>6</v>
      </c>
      <c r="B67" s="107" t="s">
        <v>33</v>
      </c>
      <c r="C67" s="104" t="s">
        <v>34</v>
      </c>
      <c r="D67" s="104">
        <v>1</v>
      </c>
      <c r="E67" s="104"/>
      <c r="F67" s="105">
        <v>19.95</v>
      </c>
      <c r="G67" s="148">
        <f t="shared" si="2"/>
        <v>19.95</v>
      </c>
    </row>
    <row r="68" spans="1:7" ht="11.25" customHeight="1">
      <c r="A68" s="161">
        <v>7</v>
      </c>
      <c r="B68" s="107" t="s">
        <v>197</v>
      </c>
      <c r="C68" s="104" t="s">
        <v>35</v>
      </c>
      <c r="D68" s="104">
        <v>6</v>
      </c>
      <c r="E68" s="104"/>
      <c r="F68" s="105">
        <v>277.9</v>
      </c>
      <c r="G68" s="148">
        <f t="shared" si="2"/>
        <v>1667.3999999999999</v>
      </c>
    </row>
    <row r="69" spans="1:7" ht="12" customHeight="1">
      <c r="A69" s="161">
        <v>8</v>
      </c>
      <c r="B69" s="107" t="s">
        <v>124</v>
      </c>
      <c r="C69" s="104" t="s">
        <v>36</v>
      </c>
      <c r="D69" s="104">
        <v>4</v>
      </c>
      <c r="E69" s="104"/>
      <c r="F69" s="105">
        <v>33.37</v>
      </c>
      <c r="G69" s="148">
        <f t="shared" si="2"/>
        <v>133.48</v>
      </c>
    </row>
    <row r="70" spans="1:7" ht="12">
      <c r="A70" s="161">
        <v>9</v>
      </c>
      <c r="B70" s="110" t="s">
        <v>128</v>
      </c>
      <c r="C70" s="104" t="s">
        <v>37</v>
      </c>
      <c r="D70" s="111">
        <v>1</v>
      </c>
      <c r="E70" s="104"/>
      <c r="F70" s="81">
        <v>500.96</v>
      </c>
      <c r="G70" s="148">
        <f>D70*F70</f>
        <v>500.96</v>
      </c>
    </row>
    <row r="71" spans="1:7" ht="13.5" customHeight="1">
      <c r="A71" s="161">
        <v>10</v>
      </c>
      <c r="B71" s="107" t="s">
        <v>125</v>
      </c>
      <c r="C71" s="104" t="s">
        <v>45</v>
      </c>
      <c r="D71" s="104">
        <v>14.04</v>
      </c>
      <c r="E71" s="104"/>
      <c r="F71" s="105">
        <v>50.56</v>
      </c>
      <c r="G71" s="148">
        <f t="shared" si="2"/>
        <v>709.8624</v>
      </c>
    </row>
    <row r="72" spans="1:7" ht="12.75" customHeight="1">
      <c r="A72" s="162">
        <v>11</v>
      </c>
      <c r="B72" s="107" t="s">
        <v>126</v>
      </c>
      <c r="C72" s="104" t="s">
        <v>27</v>
      </c>
      <c r="D72" s="104">
        <v>1</v>
      </c>
      <c r="E72" s="104"/>
      <c r="F72" s="105">
        <v>967.29</v>
      </c>
      <c r="G72" s="148">
        <f t="shared" si="2"/>
        <v>967.29</v>
      </c>
    </row>
    <row r="73" spans="1:7" ht="11.25" customHeight="1">
      <c r="A73" s="161">
        <v>12</v>
      </c>
      <c r="B73" s="110" t="s">
        <v>127</v>
      </c>
      <c r="C73" s="104" t="s">
        <v>27</v>
      </c>
      <c r="D73" s="104">
        <v>30</v>
      </c>
      <c r="E73" s="104"/>
      <c r="F73" s="105">
        <v>5.54</v>
      </c>
      <c r="G73" s="148">
        <f t="shared" si="2"/>
        <v>166.2</v>
      </c>
    </row>
    <row r="74" spans="1:7" ht="12" customHeight="1">
      <c r="A74" s="100"/>
      <c r="B74" s="112" t="s">
        <v>129</v>
      </c>
      <c r="C74" s="104"/>
      <c r="D74" s="113"/>
      <c r="E74" s="113"/>
      <c r="F74" s="81"/>
      <c r="G74" s="149">
        <f>SUM(G63:G73)+G62</f>
        <v>10504.5405</v>
      </c>
    </row>
    <row r="75" spans="1:7" ht="11.25" customHeight="1">
      <c r="A75" s="100"/>
      <c r="B75" s="115" t="s">
        <v>95</v>
      </c>
      <c r="C75" s="116"/>
      <c r="D75" s="116"/>
      <c r="E75" s="116"/>
      <c r="F75" s="92"/>
      <c r="G75" s="117">
        <f>G74*1.18</f>
        <v>12395.357789999998</v>
      </c>
    </row>
    <row r="76" spans="1:9" ht="12">
      <c r="A76" s="100"/>
      <c r="B76" s="72" t="s">
        <v>96</v>
      </c>
      <c r="C76" s="63" t="s">
        <v>11</v>
      </c>
      <c r="D76" s="62"/>
      <c r="E76" s="62"/>
      <c r="F76" s="118"/>
      <c r="G76" s="119">
        <f>G75/C5/12</f>
        <v>0.2241491401384458</v>
      </c>
      <c r="I76" s="46"/>
    </row>
    <row r="77" spans="1:7" ht="12" customHeight="1">
      <c r="A77" s="152" t="s">
        <v>130</v>
      </c>
      <c r="B77" s="120" t="s">
        <v>38</v>
      </c>
      <c r="C77" s="57"/>
      <c r="D77" s="96" t="s">
        <v>119</v>
      </c>
      <c r="E77" s="62"/>
      <c r="F77" s="121"/>
      <c r="G77" s="62"/>
    </row>
    <row r="78" spans="1:8" ht="35.25" customHeight="1">
      <c r="A78" s="100">
        <v>1</v>
      </c>
      <c r="B78" s="122" t="s">
        <v>230</v>
      </c>
      <c r="C78" s="123" t="s">
        <v>40</v>
      </c>
      <c r="D78" s="124">
        <v>30.6</v>
      </c>
      <c r="E78" s="124"/>
      <c r="F78" s="125">
        <v>923.43</v>
      </c>
      <c r="G78" s="86">
        <f>D78*F78</f>
        <v>28256.958</v>
      </c>
      <c r="H78" s="38"/>
    </row>
    <row r="79" spans="1:7" ht="12" customHeight="1">
      <c r="A79" s="100">
        <v>2</v>
      </c>
      <c r="B79" s="122" t="s">
        <v>43</v>
      </c>
      <c r="C79" s="123" t="s">
        <v>44</v>
      </c>
      <c r="D79" s="126">
        <v>3</v>
      </c>
      <c r="E79" s="124"/>
      <c r="F79" s="125">
        <v>133.9</v>
      </c>
      <c r="G79" s="86">
        <f aca="true" t="shared" si="3" ref="G79:G85">D79*F79</f>
        <v>401.70000000000005</v>
      </c>
    </row>
    <row r="80" spans="1:7" ht="12.75" customHeight="1">
      <c r="A80" s="100">
        <v>3</v>
      </c>
      <c r="B80" s="122" t="s">
        <v>198</v>
      </c>
      <c r="C80" s="123" t="s">
        <v>199</v>
      </c>
      <c r="D80" s="126">
        <v>6</v>
      </c>
      <c r="E80" s="124"/>
      <c r="F80" s="125">
        <v>129.28</v>
      </c>
      <c r="G80" s="86">
        <f t="shared" si="3"/>
        <v>775.6800000000001</v>
      </c>
    </row>
    <row r="81" spans="1:7" ht="12.75" customHeight="1">
      <c r="A81" s="100">
        <v>4</v>
      </c>
      <c r="B81" s="122" t="s">
        <v>46</v>
      </c>
      <c r="C81" s="123" t="s">
        <v>159</v>
      </c>
      <c r="D81" s="126">
        <v>24</v>
      </c>
      <c r="E81" s="124"/>
      <c r="F81" s="125">
        <v>69.26</v>
      </c>
      <c r="G81" s="86">
        <f t="shared" si="3"/>
        <v>1662.2400000000002</v>
      </c>
    </row>
    <row r="82" spans="1:7" ht="12">
      <c r="A82" s="100">
        <v>5</v>
      </c>
      <c r="B82" s="122" t="s">
        <v>47</v>
      </c>
      <c r="C82" s="123" t="s">
        <v>45</v>
      </c>
      <c r="D82" s="126">
        <v>1050</v>
      </c>
      <c r="E82" s="124"/>
      <c r="F82" s="125">
        <v>23.35</v>
      </c>
      <c r="G82" s="86">
        <f t="shared" si="3"/>
        <v>24517.5</v>
      </c>
    </row>
    <row r="83" spans="1:7" ht="14.25" customHeight="1">
      <c r="A83" s="100">
        <v>6</v>
      </c>
      <c r="B83" s="122" t="s">
        <v>176</v>
      </c>
      <c r="C83" s="123" t="s">
        <v>42</v>
      </c>
      <c r="D83" s="126">
        <v>90</v>
      </c>
      <c r="E83" s="124"/>
      <c r="F83" s="125">
        <v>76.35</v>
      </c>
      <c r="G83" s="86">
        <f t="shared" si="3"/>
        <v>6871.499999999999</v>
      </c>
    </row>
    <row r="84" spans="1:7" ht="12.75" customHeight="1">
      <c r="A84" s="100">
        <v>7</v>
      </c>
      <c r="B84" s="122" t="s">
        <v>175</v>
      </c>
      <c r="C84" s="123" t="s">
        <v>45</v>
      </c>
      <c r="D84" s="126">
        <v>284.1</v>
      </c>
      <c r="E84" s="124"/>
      <c r="F84" s="125">
        <v>9.8</v>
      </c>
      <c r="G84" s="86">
        <f t="shared" si="3"/>
        <v>2784.1800000000003</v>
      </c>
    </row>
    <row r="85" spans="1:7" ht="14.25" customHeight="1">
      <c r="A85" s="100">
        <v>8</v>
      </c>
      <c r="B85" s="122" t="s">
        <v>177</v>
      </c>
      <c r="C85" s="123" t="s">
        <v>44</v>
      </c>
      <c r="D85" s="126">
        <v>6</v>
      </c>
      <c r="E85" s="124"/>
      <c r="F85" s="125">
        <v>175.4</v>
      </c>
      <c r="G85" s="86">
        <f t="shared" si="3"/>
        <v>1052.4</v>
      </c>
    </row>
    <row r="86" spans="1:7" ht="12.75" customHeight="1">
      <c r="A86" s="100"/>
      <c r="B86" s="112" t="s">
        <v>129</v>
      </c>
      <c r="C86" s="83"/>
      <c r="D86" s="83"/>
      <c r="E86" s="83"/>
      <c r="F86" s="127"/>
      <c r="G86" s="86">
        <f>SUM(G78:G85)</f>
        <v>66322.158</v>
      </c>
    </row>
    <row r="87" spans="1:7" ht="14.25" customHeight="1">
      <c r="A87" s="100"/>
      <c r="B87" s="115" t="s">
        <v>95</v>
      </c>
      <c r="C87" s="83"/>
      <c r="D87" s="83"/>
      <c r="E87" s="83"/>
      <c r="F87" s="127"/>
      <c r="G87" s="128">
        <f>G86*1.18</f>
        <v>78260.14644</v>
      </c>
    </row>
    <row r="88" spans="1:9" ht="13.5" customHeight="1">
      <c r="A88" s="100"/>
      <c r="B88" s="72" t="s">
        <v>96</v>
      </c>
      <c r="C88" s="63" t="s">
        <v>11</v>
      </c>
      <c r="D88" s="83"/>
      <c r="E88" s="83"/>
      <c r="F88" s="127"/>
      <c r="G88" s="128">
        <f>G87/C5/12</f>
        <v>1.4152027580669662</v>
      </c>
      <c r="I88" s="46"/>
    </row>
    <row r="89" spans="1:7" ht="13.5" customHeight="1">
      <c r="A89" s="152" t="s">
        <v>131</v>
      </c>
      <c r="B89" s="120" t="s">
        <v>49</v>
      </c>
      <c r="C89" s="123"/>
      <c r="D89" s="96" t="s">
        <v>119</v>
      </c>
      <c r="E89" s="126"/>
      <c r="F89" s="125"/>
      <c r="G89" s="83"/>
    </row>
    <row r="90" spans="1:8" ht="24" customHeight="1">
      <c r="A90" s="100">
        <v>1</v>
      </c>
      <c r="B90" s="122" t="s">
        <v>50</v>
      </c>
      <c r="C90" s="123" t="s">
        <v>40</v>
      </c>
      <c r="D90" s="126">
        <v>7.4</v>
      </c>
      <c r="E90" s="124"/>
      <c r="F90" s="125">
        <v>923.43</v>
      </c>
      <c r="G90" s="86">
        <f aca="true" t="shared" si="4" ref="G90:G95">D90*F90</f>
        <v>6833.382</v>
      </c>
      <c r="H90" s="38"/>
    </row>
    <row r="91" spans="1:7" ht="25.5" customHeight="1">
      <c r="A91" s="100">
        <v>2</v>
      </c>
      <c r="B91" s="122" t="s">
        <v>51</v>
      </c>
      <c r="C91" s="123" t="s">
        <v>52</v>
      </c>
      <c r="D91" s="126">
        <v>3</v>
      </c>
      <c r="E91" s="124"/>
      <c r="F91" s="125">
        <v>1804.73</v>
      </c>
      <c r="G91" s="86">
        <f t="shared" si="4"/>
        <v>5414.1900000000005</v>
      </c>
    </row>
    <row r="92" spans="1:7" ht="13.5" customHeight="1">
      <c r="A92" s="100">
        <v>3</v>
      </c>
      <c r="B92" s="122" t="s">
        <v>53</v>
      </c>
      <c r="C92" s="123" t="s">
        <v>52</v>
      </c>
      <c r="D92" s="126">
        <v>6</v>
      </c>
      <c r="E92" s="124"/>
      <c r="F92" s="125">
        <v>272.41</v>
      </c>
      <c r="G92" s="86">
        <f t="shared" si="4"/>
        <v>1634.46</v>
      </c>
    </row>
    <row r="93" spans="1:7" ht="13.5" customHeight="1">
      <c r="A93" s="100">
        <v>4</v>
      </c>
      <c r="B93" s="122" t="s">
        <v>54</v>
      </c>
      <c r="C93" s="123" t="s">
        <v>55</v>
      </c>
      <c r="D93" s="126">
        <v>18</v>
      </c>
      <c r="E93" s="124"/>
      <c r="F93" s="125">
        <v>129.28</v>
      </c>
      <c r="G93" s="86">
        <f t="shared" si="4"/>
        <v>2327.04</v>
      </c>
    </row>
    <row r="94" spans="1:7" ht="12.75" customHeight="1">
      <c r="A94" s="100">
        <v>5</v>
      </c>
      <c r="B94" s="122" t="s">
        <v>57</v>
      </c>
      <c r="C94" s="123" t="s">
        <v>44</v>
      </c>
      <c r="D94" s="126">
        <v>3</v>
      </c>
      <c r="E94" s="124"/>
      <c r="F94" s="125">
        <v>78.49</v>
      </c>
      <c r="G94" s="86">
        <f t="shared" si="4"/>
        <v>235.46999999999997</v>
      </c>
    </row>
    <row r="95" spans="1:7" ht="12">
      <c r="A95" s="100">
        <v>6</v>
      </c>
      <c r="B95" s="122" t="s">
        <v>58</v>
      </c>
      <c r="C95" s="123" t="s">
        <v>48</v>
      </c>
      <c r="D95" s="126">
        <v>32.9</v>
      </c>
      <c r="E95" s="124"/>
      <c r="F95" s="125">
        <v>91.31</v>
      </c>
      <c r="G95" s="86">
        <f t="shared" si="4"/>
        <v>3004.099</v>
      </c>
    </row>
    <row r="96" spans="1:7" ht="15" customHeight="1">
      <c r="A96" s="100"/>
      <c r="B96" s="112" t="s">
        <v>129</v>
      </c>
      <c r="C96" s="83"/>
      <c r="D96" s="83"/>
      <c r="E96" s="83"/>
      <c r="F96" s="127"/>
      <c r="G96" s="86">
        <f>SUM(G90:G95)</f>
        <v>19448.641000000003</v>
      </c>
    </row>
    <row r="97" spans="1:7" ht="12">
      <c r="A97" s="100"/>
      <c r="B97" s="115" t="s">
        <v>95</v>
      </c>
      <c r="C97" s="83"/>
      <c r="D97" s="83"/>
      <c r="E97" s="83"/>
      <c r="F97" s="127"/>
      <c r="G97" s="128">
        <f>G96*1.18</f>
        <v>22949.396380000002</v>
      </c>
    </row>
    <row r="98" spans="1:9" ht="12">
      <c r="A98" s="100"/>
      <c r="B98" s="72" t="s">
        <v>96</v>
      </c>
      <c r="C98" s="63" t="s">
        <v>11</v>
      </c>
      <c r="D98" s="83"/>
      <c r="E98" s="83"/>
      <c r="F98" s="127"/>
      <c r="G98" s="128">
        <f>G97/C5/12</f>
        <v>0.4150011280370925</v>
      </c>
      <c r="I98" s="34"/>
    </row>
    <row r="99" spans="1:7" ht="24">
      <c r="A99" s="152" t="s">
        <v>132</v>
      </c>
      <c r="B99" s="129" t="s">
        <v>133</v>
      </c>
      <c r="C99" s="95"/>
      <c r="D99" s="96"/>
      <c r="E99" s="83"/>
      <c r="F99" s="127"/>
      <c r="G99" s="128"/>
    </row>
    <row r="100" spans="1:8" ht="24.75" customHeight="1">
      <c r="A100" s="62">
        <v>1</v>
      </c>
      <c r="B100" s="107" t="s">
        <v>134</v>
      </c>
      <c r="C100" s="63" t="s">
        <v>135</v>
      </c>
      <c r="D100" s="83">
        <v>1</v>
      </c>
      <c r="E100" s="83">
        <v>12</v>
      </c>
      <c r="F100" s="127">
        <v>340.53</v>
      </c>
      <c r="G100" s="86">
        <f>D100*F100*E100</f>
        <v>4086.3599999999997</v>
      </c>
      <c r="H100" s="38"/>
    </row>
    <row r="101" spans="1:7" ht="13.5" customHeight="1">
      <c r="A101" s="62">
        <v>2</v>
      </c>
      <c r="B101" s="100" t="s">
        <v>136</v>
      </c>
      <c r="C101" s="63" t="s">
        <v>135</v>
      </c>
      <c r="D101" s="83">
        <v>4</v>
      </c>
      <c r="E101" s="83">
        <v>1</v>
      </c>
      <c r="F101" s="127">
        <v>227.02</v>
      </c>
      <c r="G101" s="86">
        <f>D101*F101*E101</f>
        <v>908.08</v>
      </c>
    </row>
    <row r="102" spans="1:7" ht="13.5" customHeight="1">
      <c r="A102" s="62">
        <v>3</v>
      </c>
      <c r="B102" s="100" t="s">
        <v>201</v>
      </c>
      <c r="C102" s="63" t="s">
        <v>135</v>
      </c>
      <c r="D102" s="83">
        <v>1</v>
      </c>
      <c r="E102" s="83">
        <v>0</v>
      </c>
      <c r="F102" s="127">
        <v>8906.49</v>
      </c>
      <c r="G102" s="86">
        <f>D102*F102*E102</f>
        <v>0</v>
      </c>
    </row>
    <row r="103" spans="1:7" ht="13.5" customHeight="1">
      <c r="A103" s="62"/>
      <c r="B103" s="112" t="s">
        <v>129</v>
      </c>
      <c r="C103" s="63"/>
      <c r="D103" s="83"/>
      <c r="E103" s="83"/>
      <c r="F103" s="127"/>
      <c r="G103" s="86">
        <f>G100+G101+G102</f>
        <v>4994.44</v>
      </c>
    </row>
    <row r="104" spans="1:7" ht="12.75" customHeight="1">
      <c r="A104" s="62"/>
      <c r="B104" s="115" t="s">
        <v>95</v>
      </c>
      <c r="C104" s="63"/>
      <c r="D104" s="83"/>
      <c r="E104" s="83"/>
      <c r="F104" s="127"/>
      <c r="G104" s="128">
        <f>G103*1.18</f>
        <v>5893.439199999999</v>
      </c>
    </row>
    <row r="105" spans="1:9" ht="12.75" customHeight="1">
      <c r="A105" s="100"/>
      <c r="B105" s="72" t="s">
        <v>96</v>
      </c>
      <c r="C105" s="63" t="s">
        <v>137</v>
      </c>
      <c r="D105" s="83"/>
      <c r="E105" s="83"/>
      <c r="F105" s="127"/>
      <c r="G105" s="128">
        <f>G104/C5/12</f>
        <v>0.10657290830313416</v>
      </c>
      <c r="I105" s="46"/>
    </row>
    <row r="106" spans="1:7" ht="12.75" customHeight="1">
      <c r="A106" s="152" t="s">
        <v>138</v>
      </c>
      <c r="B106" s="97" t="s">
        <v>59</v>
      </c>
      <c r="C106" s="97"/>
      <c r="D106" s="96" t="s">
        <v>119</v>
      </c>
      <c r="E106" s="97"/>
      <c r="F106" s="130"/>
      <c r="G106" s="97"/>
    </row>
    <row r="107" spans="1:8" ht="24">
      <c r="A107" s="58">
        <v>1</v>
      </c>
      <c r="B107" s="110" t="s">
        <v>139</v>
      </c>
      <c r="C107" s="131" t="s">
        <v>56</v>
      </c>
      <c r="D107" s="106">
        <v>1</v>
      </c>
      <c r="E107" s="132"/>
      <c r="F107" s="133">
        <v>109.1</v>
      </c>
      <c r="G107" s="106">
        <f>D107*F107</f>
        <v>109.1</v>
      </c>
      <c r="H107" s="38"/>
    </row>
    <row r="108" spans="1:7" ht="13.5" customHeight="1">
      <c r="A108" s="58">
        <v>2</v>
      </c>
      <c r="B108" s="110" t="s">
        <v>60</v>
      </c>
      <c r="C108" s="131" t="s">
        <v>61</v>
      </c>
      <c r="D108" s="106">
        <v>9</v>
      </c>
      <c r="E108" s="132"/>
      <c r="F108" s="133">
        <v>39.25</v>
      </c>
      <c r="G108" s="106">
        <f aca="true" t="shared" si="5" ref="G108:G129">D108*F108</f>
        <v>353.25</v>
      </c>
    </row>
    <row r="109" spans="1:7" ht="12">
      <c r="A109" s="58">
        <v>3</v>
      </c>
      <c r="B109" s="110" t="s">
        <v>62</v>
      </c>
      <c r="C109" s="131" t="s">
        <v>63</v>
      </c>
      <c r="D109" s="106">
        <v>9</v>
      </c>
      <c r="E109" s="132"/>
      <c r="F109" s="134">
        <v>461.71</v>
      </c>
      <c r="G109" s="106">
        <f t="shared" si="5"/>
        <v>4155.389999999999</v>
      </c>
    </row>
    <row r="110" spans="1:7" ht="12" customHeight="1">
      <c r="A110" s="58">
        <v>4</v>
      </c>
      <c r="B110" s="110" t="s">
        <v>140</v>
      </c>
      <c r="C110" s="131" t="s">
        <v>64</v>
      </c>
      <c r="D110" s="106">
        <v>2</v>
      </c>
      <c r="E110" s="132"/>
      <c r="F110" s="133">
        <v>235.13</v>
      </c>
      <c r="G110" s="106">
        <f t="shared" si="5"/>
        <v>470.26</v>
      </c>
    </row>
    <row r="111" spans="1:7" ht="24">
      <c r="A111" s="58">
        <v>5</v>
      </c>
      <c r="B111" s="110" t="s">
        <v>141</v>
      </c>
      <c r="C111" s="131" t="s">
        <v>44</v>
      </c>
      <c r="D111" s="106">
        <v>2</v>
      </c>
      <c r="E111" s="132"/>
      <c r="F111" s="133">
        <v>266.89</v>
      </c>
      <c r="G111" s="106">
        <f t="shared" si="5"/>
        <v>533.78</v>
      </c>
    </row>
    <row r="112" spans="1:7" ht="12">
      <c r="A112" s="58">
        <v>6</v>
      </c>
      <c r="B112" s="110" t="s">
        <v>65</v>
      </c>
      <c r="C112" s="131" t="s">
        <v>44</v>
      </c>
      <c r="D112" s="106">
        <v>2</v>
      </c>
      <c r="E112" s="132"/>
      <c r="F112" s="133">
        <v>115.43</v>
      </c>
      <c r="G112" s="106">
        <f t="shared" si="5"/>
        <v>230.86</v>
      </c>
    </row>
    <row r="113" spans="1:7" ht="12">
      <c r="A113" s="58">
        <v>7</v>
      </c>
      <c r="B113" s="110" t="s">
        <v>142</v>
      </c>
      <c r="C113" s="131" t="s">
        <v>66</v>
      </c>
      <c r="D113" s="106">
        <v>150</v>
      </c>
      <c r="E113" s="132"/>
      <c r="F113" s="133">
        <v>2.77</v>
      </c>
      <c r="G113" s="106">
        <f t="shared" si="5"/>
        <v>415.5</v>
      </c>
    </row>
    <row r="114" spans="1:7" ht="12">
      <c r="A114" s="58">
        <v>8</v>
      </c>
      <c r="B114" s="110" t="s">
        <v>143</v>
      </c>
      <c r="C114" s="131" t="s">
        <v>44</v>
      </c>
      <c r="D114" s="106">
        <v>1</v>
      </c>
      <c r="E114" s="132"/>
      <c r="F114" s="133">
        <v>77.77</v>
      </c>
      <c r="G114" s="106">
        <f t="shared" si="5"/>
        <v>77.77</v>
      </c>
    </row>
    <row r="115" spans="1:7" ht="12">
      <c r="A115" s="58">
        <v>9</v>
      </c>
      <c r="B115" s="110" t="s">
        <v>144</v>
      </c>
      <c r="C115" s="131" t="s">
        <v>41</v>
      </c>
      <c r="D115" s="106">
        <v>0</v>
      </c>
      <c r="E115" s="132"/>
      <c r="F115" s="133">
        <v>276.16</v>
      </c>
      <c r="G115" s="106">
        <f t="shared" si="5"/>
        <v>0</v>
      </c>
    </row>
    <row r="116" spans="1:7" ht="14.25" customHeight="1">
      <c r="A116" s="58">
        <v>10</v>
      </c>
      <c r="B116" s="110" t="s">
        <v>67</v>
      </c>
      <c r="C116" s="131" t="s">
        <v>66</v>
      </c>
      <c r="D116" s="106">
        <v>126</v>
      </c>
      <c r="E116" s="132"/>
      <c r="F116" s="133">
        <v>18.47</v>
      </c>
      <c r="G116" s="106">
        <f t="shared" si="5"/>
        <v>2327.22</v>
      </c>
    </row>
    <row r="117" spans="1:7" ht="12.75" customHeight="1">
      <c r="A117" s="58">
        <v>11</v>
      </c>
      <c r="B117" s="110" t="s">
        <v>145</v>
      </c>
      <c r="C117" s="131" t="s">
        <v>44</v>
      </c>
      <c r="D117" s="106">
        <v>0</v>
      </c>
      <c r="E117" s="132"/>
      <c r="F117" s="133">
        <v>226.1</v>
      </c>
      <c r="G117" s="106">
        <f t="shared" si="5"/>
        <v>0</v>
      </c>
    </row>
    <row r="118" spans="1:7" ht="13.5" customHeight="1">
      <c r="A118" s="58">
        <v>12</v>
      </c>
      <c r="B118" s="110" t="s">
        <v>146</v>
      </c>
      <c r="C118" s="131" t="s">
        <v>44</v>
      </c>
      <c r="D118" s="106">
        <v>2</v>
      </c>
      <c r="E118" s="132"/>
      <c r="F118" s="133">
        <v>118.05</v>
      </c>
      <c r="G118" s="106">
        <f t="shared" si="5"/>
        <v>236.1</v>
      </c>
    </row>
    <row r="119" spans="1:7" ht="12">
      <c r="A119" s="58">
        <v>13</v>
      </c>
      <c r="B119" s="110" t="s">
        <v>147</v>
      </c>
      <c r="C119" s="131" t="s">
        <v>44</v>
      </c>
      <c r="D119" s="106">
        <v>1</v>
      </c>
      <c r="E119" s="132"/>
      <c r="F119" s="133">
        <v>109.26</v>
      </c>
      <c r="G119" s="106">
        <f t="shared" si="5"/>
        <v>109.26</v>
      </c>
    </row>
    <row r="120" spans="1:7" ht="11.25" customHeight="1">
      <c r="A120" s="58">
        <v>14</v>
      </c>
      <c r="B120" s="110" t="s">
        <v>148</v>
      </c>
      <c r="C120" s="131" t="s">
        <v>44</v>
      </c>
      <c r="D120" s="106">
        <v>1</v>
      </c>
      <c r="E120" s="132"/>
      <c r="F120" s="133">
        <v>510.81</v>
      </c>
      <c r="G120" s="106">
        <f t="shared" si="5"/>
        <v>510.81</v>
      </c>
    </row>
    <row r="121" spans="1:7" ht="12">
      <c r="A121" s="58">
        <v>15</v>
      </c>
      <c r="B121" s="110" t="s">
        <v>149</v>
      </c>
      <c r="C121" s="131" t="s">
        <v>66</v>
      </c>
      <c r="D121" s="106">
        <v>0</v>
      </c>
      <c r="E121" s="132"/>
      <c r="F121" s="133">
        <v>223</v>
      </c>
      <c r="G121" s="106">
        <f t="shared" si="5"/>
        <v>0</v>
      </c>
    </row>
    <row r="122" spans="1:7" ht="17.25" customHeight="1">
      <c r="A122" s="58">
        <v>16</v>
      </c>
      <c r="B122" s="110" t="s">
        <v>150</v>
      </c>
      <c r="C122" s="131" t="s">
        <v>68</v>
      </c>
      <c r="D122" s="106">
        <v>2</v>
      </c>
      <c r="E122" s="132"/>
      <c r="F122" s="133">
        <v>169.49</v>
      </c>
      <c r="G122" s="106">
        <f t="shared" si="5"/>
        <v>338.98</v>
      </c>
    </row>
    <row r="123" spans="1:7" ht="12">
      <c r="A123" s="58">
        <v>17</v>
      </c>
      <c r="B123" s="110" t="s">
        <v>69</v>
      </c>
      <c r="C123" s="131" t="s">
        <v>70</v>
      </c>
      <c r="D123" s="106">
        <v>0</v>
      </c>
      <c r="E123" s="132"/>
      <c r="F123" s="133">
        <v>74.99</v>
      </c>
      <c r="G123" s="106">
        <f t="shared" si="5"/>
        <v>0</v>
      </c>
    </row>
    <row r="124" spans="1:7" ht="12" customHeight="1">
      <c r="A124" s="58">
        <v>18</v>
      </c>
      <c r="B124" s="110" t="s">
        <v>71</v>
      </c>
      <c r="C124" s="131" t="s">
        <v>30</v>
      </c>
      <c r="D124" s="106">
        <v>2.76</v>
      </c>
      <c r="E124" s="132"/>
      <c r="F124" s="133">
        <v>923.43</v>
      </c>
      <c r="G124" s="106">
        <f t="shared" si="5"/>
        <v>2548.6667999999995</v>
      </c>
    </row>
    <row r="125" spans="1:7" ht="24">
      <c r="A125" s="58">
        <v>19</v>
      </c>
      <c r="B125" s="110" t="s">
        <v>151</v>
      </c>
      <c r="C125" s="131" t="s">
        <v>44</v>
      </c>
      <c r="D125" s="106">
        <v>11</v>
      </c>
      <c r="E125" s="132"/>
      <c r="F125" s="133">
        <v>46.17</v>
      </c>
      <c r="G125" s="106">
        <f t="shared" si="5"/>
        <v>507.87</v>
      </c>
    </row>
    <row r="126" spans="1:7" ht="25.5" customHeight="1">
      <c r="A126" s="58">
        <v>20</v>
      </c>
      <c r="B126" s="110" t="s">
        <v>72</v>
      </c>
      <c r="C126" s="131" t="s">
        <v>44</v>
      </c>
      <c r="D126" s="114">
        <v>1</v>
      </c>
      <c r="E126" s="132"/>
      <c r="F126" s="135">
        <v>315.37</v>
      </c>
      <c r="G126" s="106">
        <f t="shared" si="5"/>
        <v>315.37</v>
      </c>
    </row>
    <row r="127" spans="1:7" ht="12">
      <c r="A127" s="58">
        <v>21</v>
      </c>
      <c r="B127" s="100" t="s">
        <v>73</v>
      </c>
      <c r="C127" s="131" t="s">
        <v>152</v>
      </c>
      <c r="D127" s="114">
        <v>0</v>
      </c>
      <c r="E127" s="132"/>
      <c r="F127" s="92">
        <v>230.86</v>
      </c>
      <c r="G127" s="106">
        <f t="shared" si="5"/>
        <v>0</v>
      </c>
    </row>
    <row r="128" spans="1:7" ht="12">
      <c r="A128" s="58">
        <v>22</v>
      </c>
      <c r="B128" s="100" t="s">
        <v>74</v>
      </c>
      <c r="C128" s="131" t="s">
        <v>44</v>
      </c>
      <c r="D128" s="136">
        <v>0</v>
      </c>
      <c r="E128" s="132"/>
      <c r="F128" s="135">
        <v>76.18</v>
      </c>
      <c r="G128" s="106">
        <f t="shared" si="5"/>
        <v>0</v>
      </c>
    </row>
    <row r="129" spans="1:7" ht="24">
      <c r="A129" s="58">
        <v>23</v>
      </c>
      <c r="B129" s="107" t="s">
        <v>205</v>
      </c>
      <c r="C129" s="131" t="s">
        <v>44</v>
      </c>
      <c r="D129" s="136">
        <v>6</v>
      </c>
      <c r="E129" s="132"/>
      <c r="F129" s="135">
        <v>120.45</v>
      </c>
      <c r="G129" s="106">
        <f t="shared" si="5"/>
        <v>722.7</v>
      </c>
    </row>
    <row r="130" spans="1:7" ht="12">
      <c r="A130" s="58"/>
      <c r="B130" s="112" t="s">
        <v>129</v>
      </c>
      <c r="C130" s="116"/>
      <c r="D130" s="114"/>
      <c r="E130" s="114"/>
      <c r="F130" s="92"/>
      <c r="G130" s="114">
        <f>SUM(G107:G129)</f>
        <v>13962.8868</v>
      </c>
    </row>
    <row r="131" spans="1:7" ht="12">
      <c r="A131" s="58"/>
      <c r="B131" s="115" t="s">
        <v>95</v>
      </c>
      <c r="C131" s="116"/>
      <c r="D131" s="114"/>
      <c r="E131" s="114"/>
      <c r="F131" s="92"/>
      <c r="G131" s="117">
        <f>G130*1.18</f>
        <v>16476.206424</v>
      </c>
    </row>
    <row r="132" spans="1:9" ht="12">
      <c r="A132" s="58"/>
      <c r="B132" s="72" t="s">
        <v>96</v>
      </c>
      <c r="C132" s="63" t="s">
        <v>11</v>
      </c>
      <c r="D132" s="114"/>
      <c r="E132" s="114"/>
      <c r="F132" s="92"/>
      <c r="G132" s="117">
        <f>G131/C5/12</f>
        <v>0.29794440509515435</v>
      </c>
      <c r="I132" s="46"/>
    </row>
    <row r="133" spans="1:9" ht="12">
      <c r="A133" s="152" t="s">
        <v>153</v>
      </c>
      <c r="B133" s="66" t="s">
        <v>75</v>
      </c>
      <c r="C133" s="63" t="s">
        <v>76</v>
      </c>
      <c r="D133" s="67">
        <f>C5</f>
        <v>4608.3</v>
      </c>
      <c r="E133" s="67"/>
      <c r="F133" s="74">
        <v>2.8</v>
      </c>
      <c r="G133" s="138">
        <f>D133*F133*12</f>
        <v>154838.88</v>
      </c>
      <c r="I133" s="46"/>
    </row>
    <row r="134" spans="1:7" ht="12">
      <c r="A134" s="152"/>
      <c r="B134" s="66"/>
      <c r="C134" s="63"/>
      <c r="D134" s="67"/>
      <c r="E134" s="67"/>
      <c r="F134" s="74"/>
      <c r="G134" s="138"/>
    </row>
    <row r="135" spans="1:9" ht="12">
      <c r="A135" s="152" t="s">
        <v>21</v>
      </c>
      <c r="B135" s="94" t="s">
        <v>78</v>
      </c>
      <c r="C135" s="63" t="s">
        <v>76</v>
      </c>
      <c r="D135" s="67">
        <f>C5</f>
        <v>4608.3</v>
      </c>
      <c r="E135" s="67"/>
      <c r="F135" s="74">
        <v>3.2</v>
      </c>
      <c r="G135" s="138">
        <f>D135*F135*12</f>
        <v>176958.72000000003</v>
      </c>
      <c r="I135" s="46"/>
    </row>
    <row r="136" spans="1:7" ht="12">
      <c r="A136" s="152"/>
      <c r="B136" s="94"/>
      <c r="C136" s="63"/>
      <c r="D136" s="67"/>
      <c r="E136" s="67"/>
      <c r="F136" s="74"/>
      <c r="G136" s="138"/>
    </row>
    <row r="137" spans="1:7" ht="12">
      <c r="A137" s="152" t="s">
        <v>23</v>
      </c>
      <c r="B137" s="140" t="s">
        <v>20</v>
      </c>
      <c r="C137" s="63" t="s">
        <v>11</v>
      </c>
      <c r="D137" s="67">
        <f>C5</f>
        <v>4608.3</v>
      </c>
      <c r="E137" s="67"/>
      <c r="F137" s="68">
        <v>1.78</v>
      </c>
      <c r="G137" s="69">
        <f>F137*D137*12</f>
        <v>98433.28800000002</v>
      </c>
    </row>
    <row r="138" spans="1:7" ht="12">
      <c r="A138" s="152"/>
      <c r="B138" s="140"/>
      <c r="C138" s="63"/>
      <c r="D138" s="67"/>
      <c r="E138" s="67"/>
      <c r="F138" s="68"/>
      <c r="G138" s="69"/>
    </row>
    <row r="139" spans="1:7" ht="12">
      <c r="A139" s="152" t="s">
        <v>77</v>
      </c>
      <c r="B139" s="140" t="s">
        <v>22</v>
      </c>
      <c r="C139" s="63" t="s">
        <v>11</v>
      </c>
      <c r="D139" s="67">
        <f>C5</f>
        <v>4608.3</v>
      </c>
      <c r="E139" s="67"/>
      <c r="F139" s="68">
        <v>1.18</v>
      </c>
      <c r="G139" s="69">
        <f>F139*D139*12</f>
        <v>65253.528</v>
      </c>
    </row>
    <row r="140" spans="1:7" ht="12">
      <c r="A140" s="100"/>
      <c r="B140" s="141" t="s">
        <v>79</v>
      </c>
      <c r="C140" s="63" t="s">
        <v>80</v>
      </c>
      <c r="D140" s="67"/>
      <c r="E140" s="67"/>
      <c r="F140" s="65"/>
      <c r="G140" s="142">
        <f>G23+G27+G28+G56+G58+G75+G87+G97+G104+G131+G133+G135+G137+G139</f>
        <v>893960.71077</v>
      </c>
    </row>
    <row r="141" spans="1:7" ht="12">
      <c r="A141" s="99"/>
      <c r="B141" s="97" t="s">
        <v>165</v>
      </c>
      <c r="C141" s="63" t="s">
        <v>76</v>
      </c>
      <c r="D141" s="63"/>
      <c r="E141" s="63"/>
      <c r="F141" s="65"/>
      <c r="G141" s="143">
        <f>F135+F133+G132+G98+G88+G76+G59+F28+F27+G24+G57+F137+F139+G105+0.01</f>
        <v>16.175771737408592</v>
      </c>
    </row>
    <row r="142" spans="1:7" ht="12">
      <c r="A142" s="99"/>
      <c r="B142" s="100" t="s">
        <v>166</v>
      </c>
      <c r="C142" s="63"/>
      <c r="D142" s="63"/>
      <c r="E142" s="63"/>
      <c r="F142" s="65"/>
      <c r="G142" s="143"/>
    </row>
    <row r="143" spans="1:7" ht="12">
      <c r="A143" s="99"/>
      <c r="B143" s="141" t="s">
        <v>223</v>
      </c>
      <c r="C143" s="63" t="s">
        <v>76</v>
      </c>
      <c r="D143" s="63"/>
      <c r="E143" s="63"/>
      <c r="F143" s="65"/>
      <c r="G143" s="143">
        <v>15.71</v>
      </c>
    </row>
    <row r="144" spans="1:7" ht="12">
      <c r="A144" s="99"/>
      <c r="B144" s="141" t="s">
        <v>224</v>
      </c>
      <c r="C144" s="63" t="s">
        <v>76</v>
      </c>
      <c r="D144" s="63"/>
      <c r="E144" s="63"/>
      <c r="F144" s="65"/>
      <c r="G144" s="143">
        <f>G141*2-G143-0.02</f>
        <v>16.621543474817184</v>
      </c>
    </row>
    <row r="145" spans="5:7" ht="12">
      <c r="E145" s="3"/>
      <c r="F145" s="2"/>
      <c r="G145" s="25"/>
    </row>
    <row r="146" spans="2:7" ht="12">
      <c r="B146" s="4" t="s">
        <v>225</v>
      </c>
      <c r="E146" s="3"/>
      <c r="F146" s="2"/>
      <c r="G146" s="31">
        <f>G143</f>
        <v>15.71</v>
      </c>
    </row>
    <row r="147" spans="2:7" ht="12">
      <c r="B147" s="4" t="s">
        <v>226</v>
      </c>
      <c r="E147" s="3"/>
      <c r="F147" s="2"/>
      <c r="G147" s="47">
        <f>G144/G143</f>
        <v>1.0580231365256005</v>
      </c>
    </row>
    <row r="148" spans="5:7" ht="12">
      <c r="E148" s="3"/>
      <c r="F148" s="2"/>
      <c r="G148" s="31"/>
    </row>
    <row r="150" ht="12">
      <c r="B150" s="4" t="s">
        <v>207</v>
      </c>
    </row>
    <row r="152" ht="12">
      <c r="A152" s="42" t="s">
        <v>213</v>
      </c>
    </row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K14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421875" style="4" customWidth="1"/>
    <col min="2" max="2" width="43.00390625" style="4" customWidth="1"/>
    <col min="3" max="3" width="8.7109375" style="2" customWidth="1"/>
    <col min="4" max="4" width="8.28125" style="3" customWidth="1"/>
    <col min="5" max="5" width="9.28125" style="2" customWidth="1"/>
    <col min="6" max="6" width="8.8515625" style="5" customWidth="1"/>
    <col min="7" max="7" width="11.710937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27" t="s">
        <v>0</v>
      </c>
    </row>
    <row r="2" spans="1:7" ht="12">
      <c r="A2" s="209" t="s">
        <v>82</v>
      </c>
      <c r="B2" s="210"/>
      <c r="C2" s="210"/>
      <c r="D2" s="210"/>
      <c r="E2" s="210"/>
      <c r="F2" s="210"/>
      <c r="G2" s="210"/>
    </row>
    <row r="3" spans="1:7" ht="12">
      <c r="A3" s="209" t="s">
        <v>227</v>
      </c>
      <c r="B3" s="210"/>
      <c r="C3" s="210"/>
      <c r="D3" s="210"/>
      <c r="E3" s="210"/>
      <c r="F3" s="210"/>
      <c r="G3" s="210"/>
    </row>
    <row r="4" spans="1:7" ht="12">
      <c r="A4" s="1"/>
      <c r="B4" s="6" t="s">
        <v>155</v>
      </c>
      <c r="E4" s="3"/>
      <c r="F4" s="2"/>
      <c r="G4" s="5"/>
    </row>
    <row r="5" spans="1:7" ht="12">
      <c r="A5" s="150"/>
      <c r="B5" s="52" t="s">
        <v>1</v>
      </c>
      <c r="C5" s="53">
        <v>4573</v>
      </c>
      <c r="D5" s="54"/>
      <c r="E5" s="54"/>
      <c r="F5" s="54"/>
      <c r="G5" s="55"/>
    </row>
    <row r="6" spans="1:7" ht="12">
      <c r="A6" s="150"/>
      <c r="B6" s="55"/>
      <c r="C6" s="56"/>
      <c r="D6" s="56"/>
      <c r="E6" s="56"/>
      <c r="F6" s="56"/>
      <c r="G6" s="55"/>
    </row>
    <row r="7" spans="1:7" ht="24">
      <c r="A7" s="151" t="s">
        <v>2</v>
      </c>
      <c r="B7" s="57" t="s">
        <v>3</v>
      </c>
      <c r="C7" s="58" t="s">
        <v>4</v>
      </c>
      <c r="D7" s="59" t="s">
        <v>5</v>
      </c>
      <c r="E7" s="60" t="s">
        <v>157</v>
      </c>
      <c r="F7" s="59" t="s">
        <v>6</v>
      </c>
      <c r="G7" s="60" t="s">
        <v>81</v>
      </c>
    </row>
    <row r="8" spans="1:7" ht="12">
      <c r="A8" s="62">
        <v>1</v>
      </c>
      <c r="B8" s="62">
        <v>2</v>
      </c>
      <c r="C8" s="63">
        <v>3</v>
      </c>
      <c r="D8" s="64">
        <v>4</v>
      </c>
      <c r="E8" s="63">
        <v>5</v>
      </c>
      <c r="F8" s="62">
        <v>6</v>
      </c>
      <c r="G8" s="62">
        <v>7</v>
      </c>
    </row>
    <row r="9" spans="1:7" ht="12">
      <c r="A9" s="152" t="s">
        <v>7</v>
      </c>
      <c r="B9" s="205" t="s">
        <v>8</v>
      </c>
      <c r="C9" s="206"/>
      <c r="D9" s="206"/>
      <c r="E9" s="206"/>
      <c r="F9" s="206"/>
      <c r="G9" s="62"/>
    </row>
    <row r="10" spans="1:7" ht="12">
      <c r="A10" s="153" t="s">
        <v>9</v>
      </c>
      <c r="B10" s="66" t="s">
        <v>10</v>
      </c>
      <c r="C10" s="63"/>
      <c r="D10" s="67"/>
      <c r="E10" s="67"/>
      <c r="F10" s="95"/>
      <c r="G10" s="69"/>
    </row>
    <row r="11" spans="1:8" ht="12">
      <c r="A11" s="154">
        <v>1</v>
      </c>
      <c r="B11" s="70" t="s">
        <v>83</v>
      </c>
      <c r="C11" s="63" t="s">
        <v>84</v>
      </c>
      <c r="D11" s="67">
        <v>406.9</v>
      </c>
      <c r="E11" s="67">
        <v>240</v>
      </c>
      <c r="F11" s="71">
        <v>0.43</v>
      </c>
      <c r="G11" s="67">
        <f>D11*E11*F11</f>
        <v>41992.08</v>
      </c>
      <c r="H11" s="38"/>
    </row>
    <row r="12" spans="1:7" ht="12">
      <c r="A12" s="154">
        <v>2</v>
      </c>
      <c r="B12" s="70" t="s">
        <v>85</v>
      </c>
      <c r="C12" s="63" t="s">
        <v>84</v>
      </c>
      <c r="D12" s="67">
        <v>406.9</v>
      </c>
      <c r="E12" s="67">
        <v>24</v>
      </c>
      <c r="F12" s="65">
        <v>1.53</v>
      </c>
      <c r="G12" s="67">
        <f aca="true" t="shared" si="0" ref="G12:G21">D12*E12*F12</f>
        <v>14941.367999999999</v>
      </c>
    </row>
    <row r="13" spans="1:7" ht="12">
      <c r="A13" s="154">
        <v>3</v>
      </c>
      <c r="B13" s="70" t="s">
        <v>86</v>
      </c>
      <c r="C13" s="63" t="s">
        <v>84</v>
      </c>
      <c r="D13" s="67">
        <v>37</v>
      </c>
      <c r="E13" s="67">
        <v>2</v>
      </c>
      <c r="F13" s="65">
        <v>19.24</v>
      </c>
      <c r="G13" s="67">
        <f t="shared" si="0"/>
        <v>1423.76</v>
      </c>
    </row>
    <row r="14" spans="1:7" ht="12">
      <c r="A14" s="154">
        <v>4</v>
      </c>
      <c r="B14" s="70" t="s">
        <v>158</v>
      </c>
      <c r="C14" s="63" t="s">
        <v>84</v>
      </c>
      <c r="D14" s="67">
        <v>41.1</v>
      </c>
      <c r="E14" s="67">
        <v>24</v>
      </c>
      <c r="F14" s="65">
        <v>1.24</v>
      </c>
      <c r="G14" s="67">
        <f t="shared" si="0"/>
        <v>1223.1360000000002</v>
      </c>
    </row>
    <row r="15" spans="1:7" ht="12">
      <c r="A15" s="154">
        <v>5</v>
      </c>
      <c r="B15" s="70" t="s">
        <v>87</v>
      </c>
      <c r="C15" s="63" t="s">
        <v>84</v>
      </c>
      <c r="D15" s="67">
        <v>42</v>
      </c>
      <c r="E15" s="67">
        <v>168</v>
      </c>
      <c r="F15" s="65">
        <v>0.4</v>
      </c>
      <c r="G15" s="67">
        <f t="shared" si="0"/>
        <v>2822.4</v>
      </c>
    </row>
    <row r="16" spans="1:7" ht="12">
      <c r="A16" s="154">
        <v>6</v>
      </c>
      <c r="B16" s="70" t="s">
        <v>88</v>
      </c>
      <c r="C16" s="63" t="s">
        <v>84</v>
      </c>
      <c r="D16" s="67">
        <v>42</v>
      </c>
      <c r="E16" s="67">
        <v>14</v>
      </c>
      <c r="F16" s="65">
        <v>1.53</v>
      </c>
      <c r="G16" s="67">
        <f t="shared" si="0"/>
        <v>899.64</v>
      </c>
    </row>
    <row r="17" spans="1:7" ht="12">
      <c r="A17" s="154">
        <v>7</v>
      </c>
      <c r="B17" s="70" t="s">
        <v>89</v>
      </c>
      <c r="C17" s="63" t="s">
        <v>84</v>
      </c>
      <c r="D17" s="67">
        <v>568</v>
      </c>
      <c r="E17" s="67">
        <v>2</v>
      </c>
      <c r="F17" s="65">
        <v>2.11</v>
      </c>
      <c r="G17" s="67">
        <f t="shared" si="0"/>
        <v>2396.96</v>
      </c>
    </row>
    <row r="18" spans="1:7" ht="12">
      <c r="A18" s="154">
        <v>8</v>
      </c>
      <c r="B18" s="70" t="s">
        <v>90</v>
      </c>
      <c r="C18" s="63" t="s">
        <v>84</v>
      </c>
      <c r="D18" s="67">
        <v>48</v>
      </c>
      <c r="E18" s="67">
        <v>2</v>
      </c>
      <c r="F18" s="65">
        <v>3.02</v>
      </c>
      <c r="G18" s="67">
        <f t="shared" si="0"/>
        <v>289.92</v>
      </c>
    </row>
    <row r="19" spans="1:7" ht="12">
      <c r="A19" s="154">
        <v>9</v>
      </c>
      <c r="B19" s="70" t="s">
        <v>91</v>
      </c>
      <c r="C19" s="63" t="s">
        <v>84</v>
      </c>
      <c r="D19" s="67">
        <v>102</v>
      </c>
      <c r="E19" s="67">
        <v>12</v>
      </c>
      <c r="F19" s="65">
        <v>2.46</v>
      </c>
      <c r="G19" s="67">
        <f t="shared" si="0"/>
        <v>3011.04</v>
      </c>
    </row>
    <row r="20" spans="1:7" ht="12">
      <c r="A20" s="154">
        <v>10</v>
      </c>
      <c r="B20" s="70" t="s">
        <v>92</v>
      </c>
      <c r="C20" s="63" t="s">
        <v>84</v>
      </c>
      <c r="D20" s="67">
        <v>22</v>
      </c>
      <c r="E20" s="67">
        <v>2</v>
      </c>
      <c r="F20" s="65">
        <v>3.69</v>
      </c>
      <c r="G20" s="67">
        <f t="shared" si="0"/>
        <v>162.35999999999999</v>
      </c>
    </row>
    <row r="21" spans="1:7" ht="12">
      <c r="A21" s="154">
        <v>11</v>
      </c>
      <c r="B21" s="70" t="s">
        <v>93</v>
      </c>
      <c r="C21" s="63" t="s">
        <v>84</v>
      </c>
      <c r="D21" s="67">
        <v>30</v>
      </c>
      <c r="E21" s="67">
        <v>12</v>
      </c>
      <c r="F21" s="65">
        <v>1.57</v>
      </c>
      <c r="G21" s="67">
        <f t="shared" si="0"/>
        <v>565.2</v>
      </c>
    </row>
    <row r="22" spans="1:7" ht="12">
      <c r="A22" s="154"/>
      <c r="B22" s="72" t="s">
        <v>94</v>
      </c>
      <c r="C22" s="63"/>
      <c r="D22" s="67"/>
      <c r="E22" s="67"/>
      <c r="F22" s="68"/>
      <c r="G22" s="67">
        <f>SUM(G11:G21)</f>
        <v>69727.864</v>
      </c>
    </row>
    <row r="23" spans="1:7" ht="12">
      <c r="A23" s="154"/>
      <c r="B23" s="72" t="s">
        <v>95</v>
      </c>
      <c r="C23" s="63"/>
      <c r="D23" s="67"/>
      <c r="E23" s="67"/>
      <c r="F23" s="68"/>
      <c r="G23" s="69">
        <f>G22*1.18</f>
        <v>82278.87952</v>
      </c>
    </row>
    <row r="24" spans="1:9" ht="12">
      <c r="A24" s="155"/>
      <c r="B24" s="72" t="s">
        <v>96</v>
      </c>
      <c r="C24" s="63" t="s">
        <v>11</v>
      </c>
      <c r="D24" s="67"/>
      <c r="E24" s="67"/>
      <c r="F24" s="68"/>
      <c r="G24" s="69">
        <f>G23/C5/12</f>
        <v>1.4993600029156644</v>
      </c>
      <c r="I24" s="46"/>
    </row>
    <row r="25" spans="1:7" ht="12">
      <c r="A25" s="156" t="s">
        <v>12</v>
      </c>
      <c r="B25" s="66" t="s">
        <v>97</v>
      </c>
      <c r="C25" s="63"/>
      <c r="D25" s="67"/>
      <c r="E25" s="67"/>
      <c r="F25" s="68"/>
      <c r="G25" s="69"/>
    </row>
    <row r="26" spans="1:7" ht="12">
      <c r="A26" s="156" t="s">
        <v>14</v>
      </c>
      <c r="B26" s="66" t="s">
        <v>98</v>
      </c>
      <c r="C26" s="63"/>
      <c r="D26" s="67"/>
      <c r="E26" s="67"/>
      <c r="F26" s="68"/>
      <c r="G26" s="69"/>
    </row>
    <row r="27" spans="1:9" ht="12">
      <c r="A27" s="157" t="s">
        <v>16</v>
      </c>
      <c r="B27" s="73" t="s">
        <v>13</v>
      </c>
      <c r="C27" s="63" t="s">
        <v>11</v>
      </c>
      <c r="D27" s="67">
        <f>C5</f>
        <v>4573</v>
      </c>
      <c r="E27" s="67"/>
      <c r="F27" s="74">
        <v>1.39</v>
      </c>
      <c r="G27" s="69">
        <f>F27*D27*12</f>
        <v>76277.63999999998</v>
      </c>
      <c r="I27" s="46"/>
    </row>
    <row r="28" spans="1:9" ht="12">
      <c r="A28" s="156" t="s">
        <v>18</v>
      </c>
      <c r="B28" s="73" t="s">
        <v>15</v>
      </c>
      <c r="C28" s="63" t="s">
        <v>11</v>
      </c>
      <c r="D28" s="67">
        <f>C5</f>
        <v>4573</v>
      </c>
      <c r="E28" s="67"/>
      <c r="F28" s="74">
        <v>0.16</v>
      </c>
      <c r="G28" s="69">
        <f>F28*D28*12</f>
        <v>8780.16</v>
      </c>
      <c r="I28" s="46"/>
    </row>
    <row r="29" spans="1:7" ht="24">
      <c r="A29" s="156" t="s">
        <v>99</v>
      </c>
      <c r="B29" s="73" t="s">
        <v>17</v>
      </c>
      <c r="C29" s="63"/>
      <c r="D29" s="67"/>
      <c r="E29" s="67"/>
      <c r="F29" s="68"/>
      <c r="G29" s="69"/>
    </row>
    <row r="30" spans="1:7" ht="12">
      <c r="A30" s="156"/>
      <c r="B30" s="75" t="s">
        <v>167</v>
      </c>
      <c r="C30" s="76"/>
      <c r="D30" s="67"/>
      <c r="E30" s="67"/>
      <c r="F30" s="77"/>
      <c r="G30" s="67">
        <f aca="true" t="shared" si="1" ref="G30:G52">D30*E30*F30</f>
        <v>0</v>
      </c>
    </row>
    <row r="31" spans="1:8" ht="12">
      <c r="A31" s="155">
        <v>1</v>
      </c>
      <c r="B31" s="78" t="s">
        <v>100</v>
      </c>
      <c r="C31" s="79" t="s">
        <v>56</v>
      </c>
      <c r="D31" s="67">
        <v>237</v>
      </c>
      <c r="E31" s="67">
        <v>1</v>
      </c>
      <c r="F31" s="77">
        <v>2.31</v>
      </c>
      <c r="G31" s="67">
        <f t="shared" si="1"/>
        <v>547.47</v>
      </c>
      <c r="H31" s="38"/>
    </row>
    <row r="32" spans="1:7" ht="12">
      <c r="A32" s="155">
        <v>2</v>
      </c>
      <c r="B32" s="78" t="s">
        <v>101</v>
      </c>
      <c r="C32" s="80" t="s">
        <v>56</v>
      </c>
      <c r="D32" s="67">
        <v>237</v>
      </c>
      <c r="E32" s="67">
        <v>28</v>
      </c>
      <c r="F32" s="77">
        <v>0.19</v>
      </c>
      <c r="G32" s="67">
        <f t="shared" si="1"/>
        <v>1260.84</v>
      </c>
    </row>
    <row r="33" spans="1:7" ht="12">
      <c r="A33" s="155">
        <v>3</v>
      </c>
      <c r="B33" s="78" t="s">
        <v>103</v>
      </c>
      <c r="C33" s="80" t="s">
        <v>104</v>
      </c>
      <c r="D33" s="67">
        <v>6</v>
      </c>
      <c r="E33" s="67">
        <v>168</v>
      </c>
      <c r="F33" s="77">
        <v>4.41</v>
      </c>
      <c r="G33" s="67">
        <f>D33*E33*F33</f>
        <v>4445.28</v>
      </c>
    </row>
    <row r="34" spans="1:7" ht="12">
      <c r="A34" s="155">
        <v>4</v>
      </c>
      <c r="B34" s="78" t="s">
        <v>105</v>
      </c>
      <c r="C34" s="80" t="s">
        <v>56</v>
      </c>
      <c r="D34" s="67">
        <v>1286</v>
      </c>
      <c r="E34" s="67">
        <v>1</v>
      </c>
      <c r="F34" s="77">
        <v>1.61</v>
      </c>
      <c r="G34" s="67">
        <f t="shared" si="1"/>
        <v>2070.46</v>
      </c>
    </row>
    <row r="35" spans="1:7" ht="12">
      <c r="A35" s="155">
        <v>5</v>
      </c>
      <c r="B35" s="78" t="s">
        <v>106</v>
      </c>
      <c r="C35" s="80" t="s">
        <v>56</v>
      </c>
      <c r="D35" s="67">
        <v>1286</v>
      </c>
      <c r="E35" s="67">
        <v>168</v>
      </c>
      <c r="F35" s="77">
        <v>0.09</v>
      </c>
      <c r="G35" s="67">
        <f t="shared" si="1"/>
        <v>19444.32</v>
      </c>
    </row>
    <row r="36" spans="1:7" ht="12">
      <c r="A36" s="155">
        <v>6</v>
      </c>
      <c r="B36" s="78" t="s">
        <v>110</v>
      </c>
      <c r="C36" s="80" t="s">
        <v>56</v>
      </c>
      <c r="D36" s="67">
        <v>420</v>
      </c>
      <c r="E36" s="67">
        <v>140</v>
      </c>
      <c r="F36" s="77">
        <v>0.19</v>
      </c>
      <c r="G36" s="67">
        <f t="shared" si="1"/>
        <v>11172</v>
      </c>
    </row>
    <row r="37" spans="1:7" ht="12">
      <c r="A37" s="155">
        <v>7</v>
      </c>
      <c r="B37" s="78" t="s">
        <v>111</v>
      </c>
      <c r="C37" s="80" t="s">
        <v>56</v>
      </c>
      <c r="D37" s="67">
        <v>0</v>
      </c>
      <c r="E37" s="67">
        <v>28</v>
      </c>
      <c r="F37" s="77">
        <v>0.19</v>
      </c>
      <c r="G37" s="67">
        <f t="shared" si="1"/>
        <v>0</v>
      </c>
    </row>
    <row r="38" spans="1:7" ht="12">
      <c r="A38" s="155">
        <v>8</v>
      </c>
      <c r="B38" s="78" t="s">
        <v>107</v>
      </c>
      <c r="C38" s="80" t="s">
        <v>108</v>
      </c>
      <c r="D38" s="67">
        <v>2.8</v>
      </c>
      <c r="E38" s="67">
        <v>1</v>
      </c>
      <c r="F38" s="77">
        <v>15.2</v>
      </c>
      <c r="G38" s="67">
        <f t="shared" si="1"/>
        <v>42.559999999999995</v>
      </c>
    </row>
    <row r="39" spans="1:7" ht="12">
      <c r="A39" s="155">
        <v>9</v>
      </c>
      <c r="B39" s="78" t="s">
        <v>109</v>
      </c>
      <c r="C39" s="80" t="s">
        <v>104</v>
      </c>
      <c r="D39" s="67">
        <v>5</v>
      </c>
      <c r="E39" s="67">
        <v>3</v>
      </c>
      <c r="F39" s="77">
        <v>3.19</v>
      </c>
      <c r="G39" s="67">
        <f t="shared" si="1"/>
        <v>47.85</v>
      </c>
    </row>
    <row r="40" spans="1:7" ht="12">
      <c r="A40" s="155">
        <v>10</v>
      </c>
      <c r="B40" s="78" t="s">
        <v>168</v>
      </c>
      <c r="C40" s="80" t="s">
        <v>56</v>
      </c>
      <c r="D40" s="67">
        <v>796</v>
      </c>
      <c r="E40" s="67">
        <v>140</v>
      </c>
      <c r="F40" s="81">
        <v>0.09</v>
      </c>
      <c r="G40" s="67">
        <f t="shared" si="1"/>
        <v>10029.6</v>
      </c>
    </row>
    <row r="41" spans="1:7" ht="12">
      <c r="A41" s="155">
        <v>11</v>
      </c>
      <c r="B41" s="82" t="s">
        <v>169</v>
      </c>
      <c r="C41" s="83" t="s">
        <v>114</v>
      </c>
      <c r="D41" s="67">
        <v>19.85</v>
      </c>
      <c r="E41" s="67">
        <v>2</v>
      </c>
      <c r="F41" s="84">
        <v>35.42</v>
      </c>
      <c r="G41" s="67">
        <f t="shared" si="1"/>
        <v>1406.1740000000002</v>
      </c>
    </row>
    <row r="42" spans="1:7" ht="12">
      <c r="A42" s="155">
        <v>12</v>
      </c>
      <c r="B42" s="85" t="s">
        <v>115</v>
      </c>
      <c r="C42" s="83" t="s">
        <v>48</v>
      </c>
      <c r="D42" s="67">
        <v>2.8</v>
      </c>
      <c r="E42" s="67">
        <v>1</v>
      </c>
      <c r="F42" s="84">
        <v>125.54</v>
      </c>
      <c r="G42" s="67">
        <f t="shared" si="1"/>
        <v>351.512</v>
      </c>
    </row>
    <row r="43" spans="1:7" ht="12">
      <c r="A43" s="155"/>
      <c r="B43" s="147" t="s">
        <v>170</v>
      </c>
      <c r="C43" s="88"/>
      <c r="D43" s="67"/>
      <c r="E43" s="67"/>
      <c r="F43" s="90"/>
      <c r="G43" s="67">
        <f t="shared" si="1"/>
        <v>0</v>
      </c>
    </row>
    <row r="44" spans="1:8" ht="12">
      <c r="A44" s="155">
        <v>13</v>
      </c>
      <c r="B44" s="78" t="s">
        <v>102</v>
      </c>
      <c r="C44" s="80" t="s">
        <v>56</v>
      </c>
      <c r="D44" s="67">
        <v>237</v>
      </c>
      <c r="E44" s="67">
        <v>1</v>
      </c>
      <c r="F44" s="77">
        <v>2.72</v>
      </c>
      <c r="G44" s="67">
        <f t="shared" si="1"/>
        <v>644.6400000000001</v>
      </c>
      <c r="H44" s="38"/>
    </row>
    <row r="45" spans="1:7" ht="12">
      <c r="A45" s="155">
        <v>14</v>
      </c>
      <c r="B45" s="78" t="s">
        <v>164</v>
      </c>
      <c r="C45" s="80" t="s">
        <v>56</v>
      </c>
      <c r="D45" s="67">
        <v>420</v>
      </c>
      <c r="E45" s="67">
        <v>10</v>
      </c>
      <c r="F45" s="77">
        <v>2.72</v>
      </c>
      <c r="G45" s="67">
        <f t="shared" si="1"/>
        <v>11424</v>
      </c>
    </row>
    <row r="46" spans="1:7" ht="12">
      <c r="A46" s="155">
        <v>15</v>
      </c>
      <c r="B46" s="78" t="s">
        <v>171</v>
      </c>
      <c r="C46" s="80" t="s">
        <v>56</v>
      </c>
      <c r="D46" s="67">
        <v>420</v>
      </c>
      <c r="E46" s="67">
        <v>40</v>
      </c>
      <c r="F46" s="77">
        <v>0.93</v>
      </c>
      <c r="G46" s="67">
        <f t="shared" si="1"/>
        <v>15624</v>
      </c>
    </row>
    <row r="47" spans="1:7" ht="12">
      <c r="A47" s="155">
        <v>16</v>
      </c>
      <c r="B47" s="78" t="s">
        <v>172</v>
      </c>
      <c r="C47" s="80" t="s">
        <v>56</v>
      </c>
      <c r="D47" s="67">
        <v>42</v>
      </c>
      <c r="E47" s="67">
        <v>40</v>
      </c>
      <c r="F47" s="81">
        <v>0.93</v>
      </c>
      <c r="G47" s="67">
        <f t="shared" si="1"/>
        <v>1562.4</v>
      </c>
    </row>
    <row r="48" spans="1:7" ht="12">
      <c r="A48" s="155">
        <v>17</v>
      </c>
      <c r="B48" s="78" t="s">
        <v>112</v>
      </c>
      <c r="C48" s="80" t="s">
        <v>56</v>
      </c>
      <c r="D48" s="67">
        <v>420</v>
      </c>
      <c r="E48" s="67">
        <v>40</v>
      </c>
      <c r="F48" s="77">
        <v>0.37</v>
      </c>
      <c r="G48" s="67">
        <f t="shared" si="1"/>
        <v>6216</v>
      </c>
    </row>
    <row r="49" spans="1:7" ht="12" customHeight="1">
      <c r="A49" s="155">
        <v>18</v>
      </c>
      <c r="B49" s="78" t="s">
        <v>173</v>
      </c>
      <c r="C49" s="80" t="s">
        <v>56</v>
      </c>
      <c r="D49" s="91">
        <v>0</v>
      </c>
      <c r="E49" s="67">
        <v>5</v>
      </c>
      <c r="F49" s="77">
        <v>2.72</v>
      </c>
      <c r="G49" s="67">
        <f t="shared" si="1"/>
        <v>0</v>
      </c>
    </row>
    <row r="50" spans="1:7" ht="12">
      <c r="A50" s="155">
        <v>19</v>
      </c>
      <c r="B50" s="78" t="s">
        <v>113</v>
      </c>
      <c r="C50" s="80" t="s">
        <v>56</v>
      </c>
      <c r="D50" s="91">
        <v>42</v>
      </c>
      <c r="E50" s="67">
        <v>2</v>
      </c>
      <c r="F50" s="77">
        <v>6.46</v>
      </c>
      <c r="G50" s="67">
        <f t="shared" si="1"/>
        <v>542.64</v>
      </c>
    </row>
    <row r="51" spans="1:7" ht="24">
      <c r="A51" s="155">
        <v>20</v>
      </c>
      <c r="B51" s="82" t="s">
        <v>215</v>
      </c>
      <c r="C51" s="83" t="s">
        <v>30</v>
      </c>
      <c r="D51" s="91">
        <v>0</v>
      </c>
      <c r="E51" s="67">
        <v>3</v>
      </c>
      <c r="F51" s="92">
        <v>2074.05</v>
      </c>
      <c r="G51" s="67">
        <f t="shared" si="1"/>
        <v>0</v>
      </c>
    </row>
    <row r="52" spans="1:7" ht="24">
      <c r="A52" s="155">
        <v>21</v>
      </c>
      <c r="B52" s="82" t="s">
        <v>216</v>
      </c>
      <c r="C52" s="83" t="s">
        <v>30</v>
      </c>
      <c r="D52" s="67">
        <v>0</v>
      </c>
      <c r="E52" s="67">
        <v>3</v>
      </c>
      <c r="F52" s="92">
        <v>3234.65</v>
      </c>
      <c r="G52" s="67">
        <f t="shared" si="1"/>
        <v>0</v>
      </c>
    </row>
    <row r="53" spans="1:7" ht="12">
      <c r="A53" s="155"/>
      <c r="B53" s="72" t="s">
        <v>94</v>
      </c>
      <c r="C53" s="83" t="s">
        <v>80</v>
      </c>
      <c r="D53" s="67"/>
      <c r="E53" s="67"/>
      <c r="F53" s="93"/>
      <c r="G53" s="67">
        <f>SUM(G30:G52)</f>
        <v>86831.74599999998</v>
      </c>
    </row>
    <row r="54" spans="1:7" ht="12">
      <c r="A54" s="155"/>
      <c r="B54" s="72" t="s">
        <v>95</v>
      </c>
      <c r="C54" s="83"/>
      <c r="D54" s="67"/>
      <c r="E54" s="67"/>
      <c r="F54" s="93"/>
      <c r="G54" s="69">
        <f>G53*1.18</f>
        <v>102461.46027999997</v>
      </c>
    </row>
    <row r="55" spans="1:9" ht="12">
      <c r="A55" s="159"/>
      <c r="B55" s="72" t="s">
        <v>96</v>
      </c>
      <c r="C55" s="63" t="s">
        <v>11</v>
      </c>
      <c r="D55" s="67"/>
      <c r="E55" s="67"/>
      <c r="F55" s="93"/>
      <c r="G55" s="69">
        <f>G54/C5/12</f>
        <v>1.867145205189882</v>
      </c>
      <c r="I55" s="46"/>
    </row>
    <row r="56" spans="1:7" ht="12">
      <c r="A56" s="157" t="s">
        <v>116</v>
      </c>
      <c r="B56" s="73" t="s">
        <v>19</v>
      </c>
      <c r="C56" s="63" t="s">
        <v>117</v>
      </c>
      <c r="D56" s="67">
        <v>1246</v>
      </c>
      <c r="E56" s="67"/>
      <c r="F56" s="68">
        <v>0.71</v>
      </c>
      <c r="G56" s="69">
        <f>F56*D56*12</f>
        <v>10615.92</v>
      </c>
    </row>
    <row r="57" spans="1:9" ht="12">
      <c r="A57" s="157"/>
      <c r="B57" s="73"/>
      <c r="C57" s="63" t="s">
        <v>11</v>
      </c>
      <c r="D57" s="67"/>
      <c r="E57" s="67"/>
      <c r="F57" s="68"/>
      <c r="G57" s="69">
        <f>G56/C5/12</f>
        <v>0.19345287557402144</v>
      </c>
      <c r="I57" s="48"/>
    </row>
    <row r="58" spans="1:7" ht="12">
      <c r="A58" s="152" t="s">
        <v>118</v>
      </c>
      <c r="B58" s="94" t="s">
        <v>24</v>
      </c>
      <c r="C58" s="95"/>
      <c r="D58" s="96" t="s">
        <v>119</v>
      </c>
      <c r="E58" s="96"/>
      <c r="F58" s="65"/>
      <c r="G58" s="62"/>
    </row>
    <row r="59" spans="1:7" ht="12">
      <c r="A59" s="152" t="s">
        <v>120</v>
      </c>
      <c r="B59" s="97" t="s">
        <v>25</v>
      </c>
      <c r="C59" s="98"/>
      <c r="D59" s="96"/>
      <c r="E59" s="96"/>
      <c r="F59" s="65"/>
      <c r="G59" s="62"/>
    </row>
    <row r="60" spans="1:8" ht="12">
      <c r="A60" s="160">
        <v>1</v>
      </c>
      <c r="B60" s="100" t="s">
        <v>121</v>
      </c>
      <c r="C60" s="104" t="s">
        <v>122</v>
      </c>
      <c r="D60" s="104">
        <v>90</v>
      </c>
      <c r="E60" s="104"/>
      <c r="F60" s="105">
        <v>18.47</v>
      </c>
      <c r="G60" s="148">
        <f aca="true" t="shared" si="2" ref="G60:G70">D60*F60</f>
        <v>1662.3</v>
      </c>
      <c r="H60" s="38"/>
    </row>
    <row r="61" spans="1:7" ht="12">
      <c r="A61" s="161">
        <v>2</v>
      </c>
      <c r="B61" s="100" t="s">
        <v>28</v>
      </c>
      <c r="C61" s="104" t="s">
        <v>29</v>
      </c>
      <c r="D61" s="104">
        <v>90</v>
      </c>
      <c r="E61" s="104"/>
      <c r="F61" s="105">
        <v>18.47</v>
      </c>
      <c r="G61" s="148">
        <f t="shared" si="2"/>
        <v>1662.3</v>
      </c>
    </row>
    <row r="62" spans="1:7" ht="24">
      <c r="A62" s="161">
        <v>3</v>
      </c>
      <c r="B62" s="107" t="s">
        <v>123</v>
      </c>
      <c r="C62" s="104" t="s">
        <v>30</v>
      </c>
      <c r="D62" s="108">
        <v>1.246</v>
      </c>
      <c r="E62" s="104"/>
      <c r="F62" s="105">
        <v>1846.86</v>
      </c>
      <c r="G62" s="148">
        <f t="shared" si="2"/>
        <v>2301.18756</v>
      </c>
    </row>
    <row r="63" spans="1:7" ht="12">
      <c r="A63" s="160">
        <v>4</v>
      </c>
      <c r="B63" s="109" t="s">
        <v>31</v>
      </c>
      <c r="C63" s="104" t="s">
        <v>32</v>
      </c>
      <c r="D63" s="104">
        <v>0.3</v>
      </c>
      <c r="E63" s="104"/>
      <c r="F63" s="105">
        <v>2077.72</v>
      </c>
      <c r="G63" s="148">
        <f t="shared" si="2"/>
        <v>623.3159999999999</v>
      </c>
    </row>
    <row r="64" spans="1:7" ht="12" customHeight="1">
      <c r="A64" s="161">
        <v>5</v>
      </c>
      <c r="B64" s="107" t="s">
        <v>33</v>
      </c>
      <c r="C64" s="104" t="s">
        <v>34</v>
      </c>
      <c r="D64" s="104">
        <v>0</v>
      </c>
      <c r="E64" s="104"/>
      <c r="F64" s="105">
        <v>19.95</v>
      </c>
      <c r="G64" s="148">
        <f t="shared" si="2"/>
        <v>0</v>
      </c>
    </row>
    <row r="65" spans="1:7" ht="12">
      <c r="A65" s="161">
        <v>6</v>
      </c>
      <c r="B65" s="107" t="s">
        <v>197</v>
      </c>
      <c r="C65" s="104" t="s">
        <v>35</v>
      </c>
      <c r="D65" s="104">
        <v>6</v>
      </c>
      <c r="E65" s="104"/>
      <c r="F65" s="105">
        <v>277.9</v>
      </c>
      <c r="G65" s="148">
        <f t="shared" si="2"/>
        <v>1667.3999999999999</v>
      </c>
    </row>
    <row r="66" spans="1:7" ht="12">
      <c r="A66" s="161">
        <v>7</v>
      </c>
      <c r="B66" s="107" t="s">
        <v>124</v>
      </c>
      <c r="C66" s="104" t="s">
        <v>36</v>
      </c>
      <c r="D66" s="104">
        <v>0</v>
      </c>
      <c r="E66" s="104"/>
      <c r="F66" s="105">
        <v>33.37</v>
      </c>
      <c r="G66" s="148">
        <f t="shared" si="2"/>
        <v>0</v>
      </c>
    </row>
    <row r="67" spans="1:7" ht="12">
      <c r="A67" s="161">
        <v>8</v>
      </c>
      <c r="B67" s="110" t="s">
        <v>128</v>
      </c>
      <c r="C67" s="104" t="s">
        <v>37</v>
      </c>
      <c r="D67" s="111">
        <v>1</v>
      </c>
      <c r="E67" s="104"/>
      <c r="F67" s="81">
        <v>500.96</v>
      </c>
      <c r="G67" s="148">
        <f>D67*F67</f>
        <v>500.96</v>
      </c>
    </row>
    <row r="68" spans="1:7" ht="12">
      <c r="A68" s="162">
        <v>9</v>
      </c>
      <c r="B68" s="107" t="s">
        <v>125</v>
      </c>
      <c r="C68" s="104" t="s">
        <v>45</v>
      </c>
      <c r="D68" s="104">
        <v>14.04</v>
      </c>
      <c r="E68" s="104"/>
      <c r="F68" s="105">
        <v>50.56</v>
      </c>
      <c r="G68" s="148">
        <f t="shared" si="2"/>
        <v>709.8624</v>
      </c>
    </row>
    <row r="69" spans="1:7" ht="12">
      <c r="A69" s="161">
        <v>10</v>
      </c>
      <c r="B69" s="107" t="s">
        <v>126</v>
      </c>
      <c r="C69" s="104" t="s">
        <v>27</v>
      </c>
      <c r="D69" s="104">
        <v>1</v>
      </c>
      <c r="E69" s="104"/>
      <c r="F69" s="105">
        <v>967.29</v>
      </c>
      <c r="G69" s="148">
        <f t="shared" si="2"/>
        <v>967.29</v>
      </c>
    </row>
    <row r="70" spans="1:7" ht="12">
      <c r="A70" s="161">
        <v>11</v>
      </c>
      <c r="B70" s="110" t="s">
        <v>127</v>
      </c>
      <c r="C70" s="104" t="s">
        <v>27</v>
      </c>
      <c r="D70" s="104">
        <v>30</v>
      </c>
      <c r="E70" s="104"/>
      <c r="F70" s="105">
        <v>5.54</v>
      </c>
      <c r="G70" s="148">
        <f t="shared" si="2"/>
        <v>166.2</v>
      </c>
    </row>
    <row r="71" spans="1:7" ht="12">
      <c r="A71" s="100"/>
      <c r="B71" s="112" t="s">
        <v>129</v>
      </c>
      <c r="C71" s="104"/>
      <c r="D71" s="113"/>
      <c r="E71" s="113"/>
      <c r="F71" s="81"/>
      <c r="G71" s="149">
        <f>SUM(G60:G70)</f>
        <v>10260.81596</v>
      </c>
    </row>
    <row r="72" spans="1:7" ht="12">
      <c r="A72" s="100"/>
      <c r="B72" s="115" t="s">
        <v>95</v>
      </c>
      <c r="C72" s="116"/>
      <c r="D72" s="116"/>
      <c r="E72" s="116"/>
      <c r="F72" s="92"/>
      <c r="G72" s="117">
        <f>G71*1.18</f>
        <v>12107.7628328</v>
      </c>
    </row>
    <row r="73" spans="1:9" ht="12">
      <c r="A73" s="100"/>
      <c r="B73" s="72" t="s">
        <v>96</v>
      </c>
      <c r="C73" s="63" t="s">
        <v>11</v>
      </c>
      <c r="D73" s="62"/>
      <c r="E73" s="62"/>
      <c r="F73" s="118"/>
      <c r="G73" s="119">
        <f>G72/C5/12</f>
        <v>0.22063858212697718</v>
      </c>
      <c r="H73" s="34"/>
      <c r="I73" s="46"/>
    </row>
    <row r="74" spans="1:7" ht="12">
      <c r="A74" s="152" t="s">
        <v>130</v>
      </c>
      <c r="B74" s="120" t="s">
        <v>38</v>
      </c>
      <c r="C74" s="57"/>
      <c r="D74" s="96" t="s">
        <v>119</v>
      </c>
      <c r="E74" s="62"/>
      <c r="F74" s="121"/>
      <c r="G74" s="62"/>
    </row>
    <row r="75" spans="1:8" ht="36">
      <c r="A75" s="100">
        <v>1</v>
      </c>
      <c r="B75" s="122" t="s">
        <v>230</v>
      </c>
      <c r="C75" s="123" t="s">
        <v>40</v>
      </c>
      <c r="D75" s="126">
        <v>23.4</v>
      </c>
      <c r="E75" s="124"/>
      <c r="F75" s="125">
        <v>923.43</v>
      </c>
      <c r="G75" s="86">
        <f>D75*F75</f>
        <v>21608.262</v>
      </c>
      <c r="H75" s="38"/>
    </row>
    <row r="76" spans="1:7" ht="12">
      <c r="A76" s="100">
        <v>2</v>
      </c>
      <c r="B76" s="122" t="s">
        <v>43</v>
      </c>
      <c r="C76" s="123" t="s">
        <v>44</v>
      </c>
      <c r="D76" s="126">
        <v>3</v>
      </c>
      <c r="E76" s="124"/>
      <c r="F76" s="125">
        <v>133.9</v>
      </c>
      <c r="G76" s="86">
        <f aca="true" t="shared" si="3" ref="G76:G82">D76*F76</f>
        <v>401.70000000000005</v>
      </c>
    </row>
    <row r="77" spans="1:7" ht="12">
      <c r="A77" s="100">
        <v>3</v>
      </c>
      <c r="B77" s="122" t="s">
        <v>198</v>
      </c>
      <c r="C77" s="123" t="s">
        <v>199</v>
      </c>
      <c r="D77" s="126">
        <v>6</v>
      </c>
      <c r="E77" s="124"/>
      <c r="F77" s="125">
        <v>129.28</v>
      </c>
      <c r="G77" s="86">
        <f t="shared" si="3"/>
        <v>775.6800000000001</v>
      </c>
    </row>
    <row r="78" spans="1:11" ht="12">
      <c r="A78" s="100">
        <v>4</v>
      </c>
      <c r="B78" s="122" t="s">
        <v>46</v>
      </c>
      <c r="C78" s="123" t="s">
        <v>159</v>
      </c>
      <c r="D78" s="126">
        <v>24</v>
      </c>
      <c r="E78" s="124"/>
      <c r="F78" s="125">
        <v>69.26</v>
      </c>
      <c r="G78" s="86">
        <f t="shared" si="3"/>
        <v>1662.2400000000002</v>
      </c>
      <c r="K78" s="41"/>
    </row>
    <row r="79" spans="1:7" ht="12">
      <c r="A79" s="100">
        <v>5</v>
      </c>
      <c r="B79" s="122" t="s">
        <v>47</v>
      </c>
      <c r="C79" s="123" t="s">
        <v>45</v>
      </c>
      <c r="D79" s="126">
        <v>1760</v>
      </c>
      <c r="E79" s="124"/>
      <c r="F79" s="125">
        <v>23.35</v>
      </c>
      <c r="G79" s="86">
        <f t="shared" si="3"/>
        <v>41096</v>
      </c>
    </row>
    <row r="80" spans="1:7" ht="12">
      <c r="A80" s="100">
        <v>6</v>
      </c>
      <c r="B80" s="122" t="s">
        <v>176</v>
      </c>
      <c r="C80" s="123" t="s">
        <v>42</v>
      </c>
      <c r="D80" s="126">
        <v>90</v>
      </c>
      <c r="E80" s="124"/>
      <c r="F80" s="125">
        <v>76.35</v>
      </c>
      <c r="G80" s="86">
        <f t="shared" si="3"/>
        <v>6871.499999999999</v>
      </c>
    </row>
    <row r="81" spans="1:7" ht="12">
      <c r="A81" s="100">
        <v>7</v>
      </c>
      <c r="B81" s="122" t="s">
        <v>175</v>
      </c>
      <c r="C81" s="123" t="s">
        <v>45</v>
      </c>
      <c r="D81" s="126">
        <v>286.6</v>
      </c>
      <c r="E81" s="124"/>
      <c r="F81" s="125">
        <v>9.8</v>
      </c>
      <c r="G81" s="86">
        <f t="shared" si="3"/>
        <v>2808.6800000000003</v>
      </c>
    </row>
    <row r="82" spans="1:7" ht="12">
      <c r="A82" s="100">
        <v>8</v>
      </c>
      <c r="B82" s="122" t="s">
        <v>177</v>
      </c>
      <c r="C82" s="123" t="s">
        <v>44</v>
      </c>
      <c r="D82" s="126">
        <v>6</v>
      </c>
      <c r="E82" s="124"/>
      <c r="F82" s="125">
        <v>175.4</v>
      </c>
      <c r="G82" s="86">
        <f t="shared" si="3"/>
        <v>1052.4</v>
      </c>
    </row>
    <row r="83" spans="1:7" ht="12">
      <c r="A83" s="100"/>
      <c r="B83" s="112" t="s">
        <v>129</v>
      </c>
      <c r="C83" s="83"/>
      <c r="D83" s="83"/>
      <c r="E83" s="83"/>
      <c r="F83" s="127"/>
      <c r="G83" s="86">
        <f>SUM(G75:G82)</f>
        <v>76276.462</v>
      </c>
    </row>
    <row r="84" spans="1:7" ht="12">
      <c r="A84" s="100"/>
      <c r="B84" s="115" t="s">
        <v>95</v>
      </c>
      <c r="C84" s="83"/>
      <c r="D84" s="83"/>
      <c r="E84" s="83"/>
      <c r="F84" s="127"/>
      <c r="G84" s="128">
        <f>G83*1.18</f>
        <v>90006.22516</v>
      </c>
    </row>
    <row r="85" spans="1:9" ht="12">
      <c r="A85" s="100"/>
      <c r="B85" s="72" t="s">
        <v>96</v>
      </c>
      <c r="C85" s="63" t="s">
        <v>11</v>
      </c>
      <c r="D85" s="83"/>
      <c r="E85" s="83"/>
      <c r="F85" s="127"/>
      <c r="G85" s="128">
        <f>G84/C5/12</f>
        <v>1.640174669436548</v>
      </c>
      <c r="I85" s="46"/>
    </row>
    <row r="86" spans="1:7" ht="12">
      <c r="A86" s="152" t="s">
        <v>131</v>
      </c>
      <c r="B86" s="120" t="s">
        <v>49</v>
      </c>
      <c r="C86" s="123"/>
      <c r="D86" s="96" t="s">
        <v>119</v>
      </c>
      <c r="E86" s="126"/>
      <c r="F86" s="125"/>
      <c r="G86" s="83"/>
    </row>
    <row r="87" spans="1:8" ht="24.75" customHeight="1">
      <c r="A87" s="100">
        <v>1</v>
      </c>
      <c r="B87" s="122" t="s">
        <v>50</v>
      </c>
      <c r="C87" s="123" t="s">
        <v>40</v>
      </c>
      <c r="D87" s="126">
        <v>12.5</v>
      </c>
      <c r="E87" s="124"/>
      <c r="F87" s="125">
        <v>923.43</v>
      </c>
      <c r="G87" s="86">
        <f aca="true" t="shared" si="4" ref="G87:G92">D87*F87</f>
        <v>11542.875</v>
      </c>
      <c r="H87" s="38"/>
    </row>
    <row r="88" spans="1:7" ht="24">
      <c r="A88" s="100">
        <v>2</v>
      </c>
      <c r="B88" s="122" t="s">
        <v>51</v>
      </c>
      <c r="C88" s="123" t="s">
        <v>52</v>
      </c>
      <c r="D88" s="126">
        <v>3</v>
      </c>
      <c r="E88" s="124"/>
      <c r="F88" s="125">
        <v>1804.73</v>
      </c>
      <c r="G88" s="86">
        <f t="shared" si="4"/>
        <v>5414.1900000000005</v>
      </c>
    </row>
    <row r="89" spans="1:7" ht="12" customHeight="1">
      <c r="A89" s="100">
        <v>3</v>
      </c>
      <c r="B89" s="122" t="s">
        <v>53</v>
      </c>
      <c r="C89" s="123" t="s">
        <v>52</v>
      </c>
      <c r="D89" s="126">
        <v>6</v>
      </c>
      <c r="E89" s="124"/>
      <c r="F89" s="125">
        <v>272.41</v>
      </c>
      <c r="G89" s="86">
        <f t="shared" si="4"/>
        <v>1634.46</v>
      </c>
    </row>
    <row r="90" spans="1:7" ht="12.75" customHeight="1">
      <c r="A90" s="100">
        <v>4</v>
      </c>
      <c r="B90" s="122" t="s">
        <v>54</v>
      </c>
      <c r="C90" s="123" t="s">
        <v>55</v>
      </c>
      <c r="D90" s="126">
        <v>18</v>
      </c>
      <c r="E90" s="124"/>
      <c r="F90" s="125">
        <v>129.28</v>
      </c>
      <c r="G90" s="86">
        <f t="shared" si="4"/>
        <v>2327.04</v>
      </c>
    </row>
    <row r="91" spans="1:7" ht="12">
      <c r="A91" s="100">
        <v>5</v>
      </c>
      <c r="B91" s="122" t="s">
        <v>57</v>
      </c>
      <c r="C91" s="123" t="s">
        <v>44</v>
      </c>
      <c r="D91" s="126">
        <v>3</v>
      </c>
      <c r="E91" s="124"/>
      <c r="F91" s="125">
        <v>78.49</v>
      </c>
      <c r="G91" s="86">
        <f t="shared" si="4"/>
        <v>235.46999999999997</v>
      </c>
    </row>
    <row r="92" spans="1:7" ht="12" customHeight="1">
      <c r="A92" s="100">
        <v>6</v>
      </c>
      <c r="B92" s="122" t="s">
        <v>58</v>
      </c>
      <c r="C92" s="123" t="s">
        <v>48</v>
      </c>
      <c r="D92" s="126">
        <v>32.5</v>
      </c>
      <c r="E92" s="124"/>
      <c r="F92" s="125">
        <v>91.31</v>
      </c>
      <c r="G92" s="86">
        <f t="shared" si="4"/>
        <v>2967.5750000000003</v>
      </c>
    </row>
    <row r="93" spans="1:7" ht="12">
      <c r="A93" s="100"/>
      <c r="B93" s="112" t="s">
        <v>129</v>
      </c>
      <c r="C93" s="83"/>
      <c r="D93" s="83"/>
      <c r="E93" s="83"/>
      <c r="F93" s="127"/>
      <c r="G93" s="86">
        <f>SUM(G87:G92)</f>
        <v>24121.610000000004</v>
      </c>
    </row>
    <row r="94" spans="1:7" ht="12">
      <c r="A94" s="100"/>
      <c r="B94" s="115" t="s">
        <v>95</v>
      </c>
      <c r="C94" s="83"/>
      <c r="D94" s="83"/>
      <c r="E94" s="83"/>
      <c r="F94" s="127"/>
      <c r="G94" s="128">
        <f>G93*1.18</f>
        <v>28463.499800000005</v>
      </c>
    </row>
    <row r="95" spans="1:9" ht="12">
      <c r="A95" s="100"/>
      <c r="B95" s="72" t="s">
        <v>96</v>
      </c>
      <c r="C95" s="63" t="s">
        <v>11</v>
      </c>
      <c r="D95" s="83"/>
      <c r="E95" s="83"/>
      <c r="F95" s="127"/>
      <c r="G95" s="128">
        <f>G94/C5/12</f>
        <v>0.5186875829142067</v>
      </c>
      <c r="I95" s="46"/>
    </row>
    <row r="96" spans="1:7" ht="24">
      <c r="A96" s="152" t="s">
        <v>132</v>
      </c>
      <c r="B96" s="129" t="s">
        <v>133</v>
      </c>
      <c r="C96" s="95"/>
      <c r="D96" s="96"/>
      <c r="E96" s="83"/>
      <c r="F96" s="127"/>
      <c r="G96" s="128"/>
    </row>
    <row r="97" spans="1:8" ht="24">
      <c r="A97" s="62">
        <v>1</v>
      </c>
      <c r="B97" s="107" t="s">
        <v>134</v>
      </c>
      <c r="C97" s="63" t="s">
        <v>135</v>
      </c>
      <c r="D97" s="83">
        <v>1</v>
      </c>
      <c r="E97" s="83">
        <v>12</v>
      </c>
      <c r="F97" s="127">
        <v>340.53</v>
      </c>
      <c r="G97" s="86">
        <f>D97*F97*E97</f>
        <v>4086.3599999999997</v>
      </c>
      <c r="H97" s="38"/>
    </row>
    <row r="98" spans="1:7" ht="15" customHeight="1">
      <c r="A98" s="62">
        <v>2</v>
      </c>
      <c r="B98" s="100" t="s">
        <v>136</v>
      </c>
      <c r="C98" s="63" t="s">
        <v>135</v>
      </c>
      <c r="D98" s="83">
        <v>4</v>
      </c>
      <c r="E98" s="83">
        <v>1</v>
      </c>
      <c r="F98" s="127">
        <v>227.02</v>
      </c>
      <c r="G98" s="86">
        <f>D98*F98*E98</f>
        <v>908.08</v>
      </c>
    </row>
    <row r="99" spans="1:7" ht="12">
      <c r="A99" s="62"/>
      <c r="B99" s="112" t="s">
        <v>129</v>
      </c>
      <c r="C99" s="63"/>
      <c r="D99" s="83"/>
      <c r="E99" s="83"/>
      <c r="F99" s="127"/>
      <c r="G99" s="86">
        <f>G97+G98</f>
        <v>4994.44</v>
      </c>
    </row>
    <row r="100" spans="1:7" ht="12">
      <c r="A100" s="62"/>
      <c r="B100" s="115" t="s">
        <v>95</v>
      </c>
      <c r="C100" s="63"/>
      <c r="D100" s="83"/>
      <c r="E100" s="83"/>
      <c r="F100" s="127"/>
      <c r="G100" s="128">
        <f>G99*1.18</f>
        <v>5893.439199999999</v>
      </c>
    </row>
    <row r="101" spans="1:9" ht="12">
      <c r="A101" s="100"/>
      <c r="B101" s="72" t="s">
        <v>96</v>
      </c>
      <c r="C101" s="63" t="s">
        <v>137</v>
      </c>
      <c r="D101" s="83"/>
      <c r="E101" s="83"/>
      <c r="F101" s="127"/>
      <c r="G101" s="128">
        <f>G100/C5/12</f>
        <v>0.1073955681901013</v>
      </c>
      <c r="H101" s="34"/>
      <c r="I101" s="46"/>
    </row>
    <row r="102" spans="1:7" ht="12">
      <c r="A102" s="152" t="s">
        <v>138</v>
      </c>
      <c r="B102" s="97" t="s">
        <v>59</v>
      </c>
      <c r="C102" s="97"/>
      <c r="D102" s="96" t="s">
        <v>119</v>
      </c>
      <c r="E102" s="97"/>
      <c r="F102" s="130"/>
      <c r="G102" s="97"/>
    </row>
    <row r="103" spans="1:8" ht="24">
      <c r="A103" s="58">
        <v>1</v>
      </c>
      <c r="B103" s="110" t="s">
        <v>139</v>
      </c>
      <c r="C103" s="131" t="s">
        <v>56</v>
      </c>
      <c r="D103" s="106">
        <v>2</v>
      </c>
      <c r="E103" s="132"/>
      <c r="F103" s="133">
        <v>109.1</v>
      </c>
      <c r="G103" s="106">
        <f>D103*F103</f>
        <v>218.2</v>
      </c>
      <c r="H103" s="38"/>
    </row>
    <row r="104" spans="1:7" ht="12">
      <c r="A104" s="58">
        <v>2</v>
      </c>
      <c r="B104" s="110" t="s">
        <v>60</v>
      </c>
      <c r="C104" s="131" t="s">
        <v>61</v>
      </c>
      <c r="D104" s="106">
        <v>4</v>
      </c>
      <c r="E104" s="132"/>
      <c r="F104" s="133">
        <v>39.25</v>
      </c>
      <c r="G104" s="106">
        <f aca="true" t="shared" si="5" ref="G104:G125">D104*F104</f>
        <v>157</v>
      </c>
    </row>
    <row r="105" spans="1:7" ht="12">
      <c r="A105" s="58">
        <v>3</v>
      </c>
      <c r="B105" s="110" t="s">
        <v>62</v>
      </c>
      <c r="C105" s="131" t="s">
        <v>63</v>
      </c>
      <c r="D105" s="106">
        <v>4</v>
      </c>
      <c r="E105" s="132"/>
      <c r="F105" s="134">
        <v>461.71</v>
      </c>
      <c r="G105" s="106">
        <f t="shared" si="5"/>
        <v>1846.84</v>
      </c>
    </row>
    <row r="106" spans="1:7" ht="12">
      <c r="A106" s="58">
        <v>4</v>
      </c>
      <c r="B106" s="110" t="s">
        <v>140</v>
      </c>
      <c r="C106" s="131" t="s">
        <v>64</v>
      </c>
      <c r="D106" s="106">
        <v>2</v>
      </c>
      <c r="E106" s="132"/>
      <c r="F106" s="133">
        <v>235.13</v>
      </c>
      <c r="G106" s="106">
        <f t="shared" si="5"/>
        <v>470.26</v>
      </c>
    </row>
    <row r="107" spans="1:7" ht="24">
      <c r="A107" s="58">
        <v>5</v>
      </c>
      <c r="B107" s="110" t="s">
        <v>141</v>
      </c>
      <c r="C107" s="131" t="s">
        <v>44</v>
      </c>
      <c r="D107" s="106">
        <v>2</v>
      </c>
      <c r="E107" s="132"/>
      <c r="F107" s="133">
        <v>266.89</v>
      </c>
      <c r="G107" s="106">
        <f t="shared" si="5"/>
        <v>533.78</v>
      </c>
    </row>
    <row r="108" spans="1:7" ht="12">
      <c r="A108" s="58">
        <v>6</v>
      </c>
      <c r="B108" s="110" t="s">
        <v>65</v>
      </c>
      <c r="C108" s="131" t="s">
        <v>44</v>
      </c>
      <c r="D108" s="106">
        <v>0</v>
      </c>
      <c r="E108" s="132"/>
      <c r="F108" s="133">
        <v>115.43</v>
      </c>
      <c r="G108" s="106">
        <f t="shared" si="5"/>
        <v>0</v>
      </c>
    </row>
    <row r="109" spans="1:7" ht="12">
      <c r="A109" s="58">
        <v>7</v>
      </c>
      <c r="B109" s="110" t="s">
        <v>142</v>
      </c>
      <c r="C109" s="131" t="s">
        <v>66</v>
      </c>
      <c r="D109" s="106">
        <v>620</v>
      </c>
      <c r="E109" s="132"/>
      <c r="F109" s="133">
        <v>2.77</v>
      </c>
      <c r="G109" s="106">
        <f t="shared" si="5"/>
        <v>1717.4</v>
      </c>
    </row>
    <row r="110" spans="1:7" ht="12">
      <c r="A110" s="58">
        <v>8</v>
      </c>
      <c r="B110" s="110" t="s">
        <v>143</v>
      </c>
      <c r="C110" s="131" t="s">
        <v>44</v>
      </c>
      <c r="D110" s="106">
        <v>1</v>
      </c>
      <c r="E110" s="132"/>
      <c r="F110" s="133">
        <v>77.77</v>
      </c>
      <c r="G110" s="106">
        <f t="shared" si="5"/>
        <v>77.77</v>
      </c>
    </row>
    <row r="111" spans="1:7" ht="12">
      <c r="A111" s="58">
        <v>9</v>
      </c>
      <c r="B111" s="110" t="s">
        <v>144</v>
      </c>
      <c r="C111" s="131" t="s">
        <v>41</v>
      </c>
      <c r="D111" s="106">
        <v>0</v>
      </c>
      <c r="E111" s="132"/>
      <c r="F111" s="133">
        <v>276.16</v>
      </c>
      <c r="G111" s="106">
        <f t="shared" si="5"/>
        <v>0</v>
      </c>
    </row>
    <row r="112" spans="1:7" ht="12">
      <c r="A112" s="58">
        <v>10</v>
      </c>
      <c r="B112" s="110" t="s">
        <v>67</v>
      </c>
      <c r="C112" s="131" t="s">
        <v>66</v>
      </c>
      <c r="D112" s="106">
        <v>180</v>
      </c>
      <c r="E112" s="132"/>
      <c r="F112" s="133">
        <v>18.47</v>
      </c>
      <c r="G112" s="106">
        <f t="shared" si="5"/>
        <v>3324.6</v>
      </c>
    </row>
    <row r="113" spans="1:7" ht="12">
      <c r="A113" s="58">
        <v>11</v>
      </c>
      <c r="B113" s="110" t="s">
        <v>145</v>
      </c>
      <c r="C113" s="131" t="s">
        <v>44</v>
      </c>
      <c r="D113" s="106">
        <v>0</v>
      </c>
      <c r="E113" s="132"/>
      <c r="F113" s="133">
        <v>226.1</v>
      </c>
      <c r="G113" s="106">
        <f t="shared" si="5"/>
        <v>0</v>
      </c>
    </row>
    <row r="114" spans="1:7" ht="12">
      <c r="A114" s="58">
        <v>12</v>
      </c>
      <c r="B114" s="110" t="s">
        <v>146</v>
      </c>
      <c r="C114" s="131" t="s">
        <v>44</v>
      </c>
      <c r="D114" s="106">
        <v>0</v>
      </c>
      <c r="E114" s="132"/>
      <c r="F114" s="133">
        <v>118.05</v>
      </c>
      <c r="G114" s="106">
        <f t="shared" si="5"/>
        <v>0</v>
      </c>
    </row>
    <row r="115" spans="1:7" ht="12">
      <c r="A115" s="58">
        <v>13</v>
      </c>
      <c r="B115" s="110" t="s">
        <v>147</v>
      </c>
      <c r="C115" s="131" t="s">
        <v>44</v>
      </c>
      <c r="D115" s="106">
        <v>0</v>
      </c>
      <c r="E115" s="132"/>
      <c r="F115" s="133">
        <v>109.26</v>
      </c>
      <c r="G115" s="106">
        <f t="shared" si="5"/>
        <v>0</v>
      </c>
    </row>
    <row r="116" spans="1:7" ht="12">
      <c r="A116" s="58">
        <v>14</v>
      </c>
      <c r="B116" s="110" t="s">
        <v>148</v>
      </c>
      <c r="C116" s="131" t="s">
        <v>44</v>
      </c>
      <c r="D116" s="106">
        <v>2</v>
      </c>
      <c r="E116" s="132"/>
      <c r="F116" s="133">
        <v>510.81</v>
      </c>
      <c r="G116" s="106">
        <f t="shared" si="5"/>
        <v>1021.62</v>
      </c>
    </row>
    <row r="117" spans="1:7" ht="12">
      <c r="A117" s="58">
        <v>15</v>
      </c>
      <c r="B117" s="110" t="s">
        <v>149</v>
      </c>
      <c r="C117" s="131" t="s">
        <v>66</v>
      </c>
      <c r="D117" s="106">
        <v>0</v>
      </c>
      <c r="E117" s="132"/>
      <c r="F117" s="133">
        <v>223</v>
      </c>
      <c r="G117" s="106">
        <f t="shared" si="5"/>
        <v>0</v>
      </c>
    </row>
    <row r="118" spans="1:7" ht="12">
      <c r="A118" s="58">
        <v>16</v>
      </c>
      <c r="B118" s="110" t="s">
        <v>150</v>
      </c>
      <c r="C118" s="131" t="s">
        <v>68</v>
      </c>
      <c r="D118" s="106">
        <v>2.8</v>
      </c>
      <c r="E118" s="132"/>
      <c r="F118" s="133">
        <v>169.49</v>
      </c>
      <c r="G118" s="106">
        <f t="shared" si="5"/>
        <v>474.572</v>
      </c>
    </row>
    <row r="119" spans="1:7" ht="12">
      <c r="A119" s="58">
        <v>17</v>
      </c>
      <c r="B119" s="110" t="s">
        <v>69</v>
      </c>
      <c r="C119" s="131" t="s">
        <v>70</v>
      </c>
      <c r="D119" s="106">
        <v>0</v>
      </c>
      <c r="E119" s="132"/>
      <c r="F119" s="133">
        <v>74.99</v>
      </c>
      <c r="G119" s="106">
        <f t="shared" si="5"/>
        <v>0</v>
      </c>
    </row>
    <row r="120" spans="1:7" ht="12">
      <c r="A120" s="58">
        <v>18</v>
      </c>
      <c r="B120" s="110" t="s">
        <v>71</v>
      </c>
      <c r="C120" s="131" t="s">
        <v>30</v>
      </c>
      <c r="D120" s="106">
        <v>2.76</v>
      </c>
      <c r="E120" s="132"/>
      <c r="F120" s="133">
        <v>923.43</v>
      </c>
      <c r="G120" s="106">
        <f t="shared" si="5"/>
        <v>2548.6667999999995</v>
      </c>
    </row>
    <row r="121" spans="1:7" ht="24">
      <c r="A121" s="58">
        <v>19</v>
      </c>
      <c r="B121" s="110" t="s">
        <v>151</v>
      </c>
      <c r="C121" s="131" t="s">
        <v>44</v>
      </c>
      <c r="D121" s="106">
        <v>10</v>
      </c>
      <c r="E121" s="132"/>
      <c r="F121" s="133">
        <v>46.17</v>
      </c>
      <c r="G121" s="106">
        <f t="shared" si="5"/>
        <v>461.70000000000005</v>
      </c>
    </row>
    <row r="122" spans="1:7" ht="12">
      <c r="A122" s="58">
        <v>20</v>
      </c>
      <c r="B122" s="110" t="s">
        <v>72</v>
      </c>
      <c r="C122" s="131" t="s">
        <v>44</v>
      </c>
      <c r="D122" s="114">
        <v>1</v>
      </c>
      <c r="E122" s="132"/>
      <c r="F122" s="135">
        <v>315.37</v>
      </c>
      <c r="G122" s="106">
        <f t="shared" si="5"/>
        <v>315.37</v>
      </c>
    </row>
    <row r="123" spans="1:7" ht="12">
      <c r="A123" s="58">
        <v>21</v>
      </c>
      <c r="B123" s="100" t="s">
        <v>73</v>
      </c>
      <c r="C123" s="131" t="s">
        <v>152</v>
      </c>
      <c r="D123" s="114">
        <v>0</v>
      </c>
      <c r="E123" s="132"/>
      <c r="F123" s="92">
        <v>230.86</v>
      </c>
      <c r="G123" s="106">
        <f t="shared" si="5"/>
        <v>0</v>
      </c>
    </row>
    <row r="124" spans="1:7" ht="12">
      <c r="A124" s="58">
        <v>22</v>
      </c>
      <c r="B124" s="100" t="s">
        <v>74</v>
      </c>
      <c r="C124" s="131" t="s">
        <v>44</v>
      </c>
      <c r="D124" s="136">
        <v>0</v>
      </c>
      <c r="E124" s="132"/>
      <c r="F124" s="135">
        <v>76.18</v>
      </c>
      <c r="G124" s="106">
        <f t="shared" si="5"/>
        <v>0</v>
      </c>
    </row>
    <row r="125" spans="1:7" ht="24">
      <c r="A125" s="58">
        <v>23</v>
      </c>
      <c r="B125" s="107" t="s">
        <v>205</v>
      </c>
      <c r="C125" s="131" t="s">
        <v>44</v>
      </c>
      <c r="D125" s="136">
        <v>6</v>
      </c>
      <c r="E125" s="132"/>
      <c r="F125" s="135">
        <v>120.45</v>
      </c>
      <c r="G125" s="106">
        <f t="shared" si="5"/>
        <v>722.7</v>
      </c>
    </row>
    <row r="126" spans="1:7" ht="12">
      <c r="A126" s="58"/>
      <c r="B126" s="112" t="s">
        <v>129</v>
      </c>
      <c r="C126" s="116"/>
      <c r="D126" s="114"/>
      <c r="E126" s="114"/>
      <c r="F126" s="92"/>
      <c r="G126" s="114">
        <f>SUM(G103:G125)</f>
        <v>13890.478800000003</v>
      </c>
    </row>
    <row r="127" spans="1:7" ht="12">
      <c r="A127" s="58"/>
      <c r="B127" s="115" t="s">
        <v>95</v>
      </c>
      <c r="C127" s="116"/>
      <c r="D127" s="114"/>
      <c r="E127" s="114"/>
      <c r="F127" s="92"/>
      <c r="G127" s="117">
        <f>G126*1.18</f>
        <v>16390.764984</v>
      </c>
    </row>
    <row r="128" spans="1:9" ht="12">
      <c r="A128" s="58"/>
      <c r="B128" s="72" t="s">
        <v>96</v>
      </c>
      <c r="C128" s="63" t="s">
        <v>11</v>
      </c>
      <c r="D128" s="114"/>
      <c r="E128" s="114"/>
      <c r="F128" s="92"/>
      <c r="G128" s="117">
        <f>G127/C5/12</f>
        <v>0.2986873129236825</v>
      </c>
      <c r="I128" s="46"/>
    </row>
    <row r="129" spans="1:9" ht="12">
      <c r="A129" s="152" t="s">
        <v>153</v>
      </c>
      <c r="B129" s="66" t="s">
        <v>75</v>
      </c>
      <c r="C129" s="63" t="s">
        <v>76</v>
      </c>
      <c r="D129" s="67">
        <f>C5</f>
        <v>4573</v>
      </c>
      <c r="E129" s="67"/>
      <c r="F129" s="74">
        <v>2.8</v>
      </c>
      <c r="G129" s="138">
        <f>D129*F129*12</f>
        <v>153652.8</v>
      </c>
      <c r="I129" s="46"/>
    </row>
    <row r="130" spans="1:7" ht="12">
      <c r="A130" s="152"/>
      <c r="B130" s="66"/>
      <c r="C130" s="63"/>
      <c r="D130" s="67"/>
      <c r="E130" s="67"/>
      <c r="F130" s="74"/>
      <c r="G130" s="138"/>
    </row>
    <row r="131" spans="1:9" ht="12">
      <c r="A131" s="152" t="s">
        <v>21</v>
      </c>
      <c r="B131" s="94" t="s">
        <v>78</v>
      </c>
      <c r="C131" s="63" t="s">
        <v>76</v>
      </c>
      <c r="D131" s="67">
        <f>C5</f>
        <v>4573</v>
      </c>
      <c r="E131" s="67"/>
      <c r="F131" s="74">
        <v>3.2</v>
      </c>
      <c r="G131" s="138">
        <f>D131*F131*12</f>
        <v>175603.2</v>
      </c>
      <c r="H131" s="48"/>
      <c r="I131" s="46"/>
    </row>
    <row r="132" spans="1:7" ht="12">
      <c r="A132" s="152"/>
      <c r="B132" s="94"/>
      <c r="C132" s="63"/>
      <c r="D132" s="67"/>
      <c r="E132" s="67"/>
      <c r="F132" s="74"/>
      <c r="G132" s="138"/>
    </row>
    <row r="133" spans="1:7" ht="12">
      <c r="A133" s="152" t="s">
        <v>23</v>
      </c>
      <c r="B133" s="140" t="s">
        <v>20</v>
      </c>
      <c r="C133" s="63" t="s">
        <v>11</v>
      </c>
      <c r="D133" s="67">
        <f>C5</f>
        <v>4573</v>
      </c>
      <c r="E133" s="67"/>
      <c r="F133" s="68">
        <v>1.78</v>
      </c>
      <c r="G133" s="69">
        <f>F133*D133*12</f>
        <v>97679.28</v>
      </c>
    </row>
    <row r="134" spans="1:7" ht="12" customHeight="1">
      <c r="A134" s="152"/>
      <c r="B134" s="140"/>
      <c r="C134" s="63"/>
      <c r="D134" s="67"/>
      <c r="E134" s="67"/>
      <c r="F134" s="68"/>
      <c r="G134" s="69"/>
    </row>
    <row r="135" spans="1:7" ht="12">
      <c r="A135" s="152" t="s">
        <v>77</v>
      </c>
      <c r="B135" s="140" t="s">
        <v>22</v>
      </c>
      <c r="C135" s="63" t="s">
        <v>11</v>
      </c>
      <c r="D135" s="67">
        <f>C5</f>
        <v>4573</v>
      </c>
      <c r="E135" s="67"/>
      <c r="F135" s="68">
        <v>1.18</v>
      </c>
      <c r="G135" s="69">
        <f>F135*D135*12</f>
        <v>64753.67999999999</v>
      </c>
    </row>
    <row r="136" spans="1:7" ht="12">
      <c r="A136" s="100"/>
      <c r="B136" s="141" t="s">
        <v>79</v>
      </c>
      <c r="C136" s="63" t="s">
        <v>80</v>
      </c>
      <c r="D136" s="67"/>
      <c r="E136" s="67"/>
      <c r="F136" s="65"/>
      <c r="G136" s="142">
        <f>G23+G27+G28+G54+G56+G72+G84+G94+G100+G127+G129+G131+G133+G135</f>
        <v>924964.7117767998</v>
      </c>
    </row>
    <row r="137" spans="1:7" ht="12">
      <c r="A137" s="99"/>
      <c r="B137" s="97" t="s">
        <v>165</v>
      </c>
      <c r="C137" s="63" t="s">
        <v>76</v>
      </c>
      <c r="D137" s="63"/>
      <c r="E137" s="63"/>
      <c r="F137" s="65"/>
      <c r="G137" s="143">
        <f>F131+F129+G128+G95+G85+G73+G57+F28+F27+G24+G55+F133+F135+G101</f>
        <v>16.855541799271084</v>
      </c>
    </row>
    <row r="138" spans="1:7" ht="12">
      <c r="A138" s="99"/>
      <c r="B138" s="100" t="s">
        <v>166</v>
      </c>
      <c r="C138" s="63"/>
      <c r="D138" s="63"/>
      <c r="E138" s="63"/>
      <c r="F138" s="65"/>
      <c r="G138" s="143"/>
    </row>
    <row r="139" spans="1:7" ht="12">
      <c r="A139" s="99"/>
      <c r="B139" s="141" t="s">
        <v>223</v>
      </c>
      <c r="C139" s="63" t="s">
        <v>76</v>
      </c>
      <c r="D139" s="63"/>
      <c r="E139" s="63"/>
      <c r="F139" s="65"/>
      <c r="G139" s="143">
        <v>16.39</v>
      </c>
    </row>
    <row r="140" spans="1:7" ht="12">
      <c r="A140" s="99"/>
      <c r="B140" s="141" t="s">
        <v>224</v>
      </c>
      <c r="C140" s="63" t="s">
        <v>76</v>
      </c>
      <c r="D140" s="63"/>
      <c r="E140" s="63"/>
      <c r="F140" s="65"/>
      <c r="G140" s="143">
        <f>G137*2-G139+0.02</f>
        <v>17.341083598542166</v>
      </c>
    </row>
    <row r="141" spans="5:7" ht="12">
      <c r="E141" s="3"/>
      <c r="F141" s="2"/>
      <c r="G141" s="25"/>
    </row>
    <row r="142" spans="2:7" ht="12">
      <c r="B142" s="4" t="s">
        <v>225</v>
      </c>
      <c r="E142" s="3"/>
      <c r="F142" s="2"/>
      <c r="G142" s="26">
        <v>16.39</v>
      </c>
    </row>
    <row r="143" spans="2:7" ht="12">
      <c r="B143" s="4" t="s">
        <v>226</v>
      </c>
      <c r="E143" s="3"/>
      <c r="F143" s="2"/>
      <c r="G143" s="47">
        <f>G140/G139</f>
        <v>1.0580282854510168</v>
      </c>
    </row>
    <row r="146" ht="12">
      <c r="B146" s="4" t="s">
        <v>208</v>
      </c>
    </row>
    <row r="148" ht="12">
      <c r="A148" s="42" t="s">
        <v>213</v>
      </c>
    </row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14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57421875" style="2" customWidth="1"/>
    <col min="4" max="4" width="8.28125" style="3" customWidth="1"/>
    <col min="5" max="5" width="8.7109375" style="2" customWidth="1"/>
    <col min="6" max="6" width="8.8515625" style="5" customWidth="1"/>
    <col min="7" max="7" width="10.8515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27" t="s">
        <v>0</v>
      </c>
    </row>
    <row r="2" spans="1:7" ht="12">
      <c r="A2" s="209" t="s">
        <v>82</v>
      </c>
      <c r="B2" s="210"/>
      <c r="C2" s="210"/>
      <c r="D2" s="210"/>
      <c r="E2" s="210"/>
      <c r="F2" s="210"/>
      <c r="G2" s="210"/>
    </row>
    <row r="3" spans="1:7" ht="12">
      <c r="A3" s="211" t="s">
        <v>227</v>
      </c>
      <c r="B3" s="212"/>
      <c r="C3" s="212"/>
      <c r="D3" s="212"/>
      <c r="E3" s="212"/>
      <c r="F3" s="212"/>
      <c r="G3" s="212"/>
    </row>
    <row r="4" spans="1:7" ht="12">
      <c r="A4" s="150"/>
      <c r="B4" s="146" t="s">
        <v>162</v>
      </c>
      <c r="C4" s="56"/>
      <c r="D4" s="56"/>
      <c r="E4" s="56"/>
      <c r="F4" s="56"/>
      <c r="G4" s="55"/>
    </row>
    <row r="5" spans="1:7" ht="12">
      <c r="A5" s="150"/>
      <c r="B5" s="52" t="s">
        <v>1</v>
      </c>
      <c r="C5" s="53">
        <v>4550.5</v>
      </c>
      <c r="D5" s="54"/>
      <c r="E5" s="54"/>
      <c r="F5" s="54"/>
      <c r="G5" s="55"/>
    </row>
    <row r="6" spans="1:7" ht="12">
      <c r="A6" s="150"/>
      <c r="B6" s="55"/>
      <c r="C6" s="56"/>
      <c r="D6" s="56"/>
      <c r="E6" s="56"/>
      <c r="F6" s="56"/>
      <c r="G6" s="55"/>
    </row>
    <row r="7" spans="1:7" ht="24">
      <c r="A7" s="151" t="s">
        <v>2</v>
      </c>
      <c r="B7" s="57" t="s">
        <v>3</v>
      </c>
      <c r="C7" s="58" t="s">
        <v>4</v>
      </c>
      <c r="D7" s="59" t="s">
        <v>5</v>
      </c>
      <c r="E7" s="60" t="s">
        <v>157</v>
      </c>
      <c r="F7" s="59" t="s">
        <v>6</v>
      </c>
      <c r="G7" s="60" t="s">
        <v>81</v>
      </c>
    </row>
    <row r="8" spans="1:7" ht="12">
      <c r="A8" s="62">
        <v>1</v>
      </c>
      <c r="B8" s="62">
        <v>2</v>
      </c>
      <c r="C8" s="63">
        <v>3</v>
      </c>
      <c r="D8" s="64">
        <v>4</v>
      </c>
      <c r="E8" s="63">
        <v>5</v>
      </c>
      <c r="F8" s="62">
        <v>6</v>
      </c>
      <c r="G8" s="62">
        <v>7</v>
      </c>
    </row>
    <row r="9" spans="1:7" ht="24.75" customHeight="1">
      <c r="A9" s="152" t="s">
        <v>7</v>
      </c>
      <c r="B9" s="205" t="s">
        <v>8</v>
      </c>
      <c r="C9" s="206"/>
      <c r="D9" s="206"/>
      <c r="E9" s="206"/>
      <c r="F9" s="206"/>
      <c r="G9" s="62"/>
    </row>
    <row r="10" spans="1:7" ht="12">
      <c r="A10" s="153" t="s">
        <v>9</v>
      </c>
      <c r="B10" s="66" t="s">
        <v>10</v>
      </c>
      <c r="C10" s="63"/>
      <c r="D10" s="67"/>
      <c r="E10" s="67"/>
      <c r="F10" s="95"/>
      <c r="G10" s="69"/>
    </row>
    <row r="11" spans="1:8" ht="13.5" customHeight="1">
      <c r="A11" s="154">
        <v>1</v>
      </c>
      <c r="B11" s="70" t="s">
        <v>83</v>
      </c>
      <c r="C11" s="63" t="s">
        <v>84</v>
      </c>
      <c r="D11" s="67">
        <v>400.9</v>
      </c>
      <c r="E11" s="67">
        <v>240</v>
      </c>
      <c r="F11" s="71">
        <v>0.43</v>
      </c>
      <c r="G11" s="67">
        <f>D11*E11*F11</f>
        <v>41372.88</v>
      </c>
      <c r="H11" s="38"/>
    </row>
    <row r="12" spans="1:7" ht="12">
      <c r="A12" s="154">
        <v>2</v>
      </c>
      <c r="B12" s="70" t="s">
        <v>85</v>
      </c>
      <c r="C12" s="63" t="s">
        <v>84</v>
      </c>
      <c r="D12" s="67">
        <v>400.9</v>
      </c>
      <c r="E12" s="67">
        <v>24</v>
      </c>
      <c r="F12" s="65">
        <v>1.53</v>
      </c>
      <c r="G12" s="67">
        <f aca="true" t="shared" si="0" ref="G12:G21">D12*E12*F12</f>
        <v>14721.047999999999</v>
      </c>
    </row>
    <row r="13" spans="1:7" ht="12" customHeight="1">
      <c r="A13" s="154">
        <v>3</v>
      </c>
      <c r="B13" s="70" t="s">
        <v>86</v>
      </c>
      <c r="C13" s="63" t="s">
        <v>84</v>
      </c>
      <c r="D13" s="67">
        <v>37</v>
      </c>
      <c r="E13" s="67">
        <v>2</v>
      </c>
      <c r="F13" s="65">
        <v>19.24</v>
      </c>
      <c r="G13" s="67">
        <f t="shared" si="0"/>
        <v>1423.76</v>
      </c>
    </row>
    <row r="14" spans="1:7" ht="12.75" customHeight="1">
      <c r="A14" s="154">
        <v>4</v>
      </c>
      <c r="B14" s="70" t="s">
        <v>158</v>
      </c>
      <c r="C14" s="63" t="s">
        <v>84</v>
      </c>
      <c r="D14" s="67">
        <v>41</v>
      </c>
      <c r="E14" s="67">
        <v>24</v>
      </c>
      <c r="F14" s="65">
        <v>1.24</v>
      </c>
      <c r="G14" s="67">
        <f t="shared" si="0"/>
        <v>1220.16</v>
      </c>
    </row>
    <row r="15" spans="1:7" ht="12" customHeight="1">
      <c r="A15" s="154">
        <v>5</v>
      </c>
      <c r="B15" s="70" t="s">
        <v>87</v>
      </c>
      <c r="C15" s="63" t="s">
        <v>84</v>
      </c>
      <c r="D15" s="67">
        <v>52</v>
      </c>
      <c r="E15" s="67">
        <v>168</v>
      </c>
      <c r="F15" s="65">
        <v>0.4</v>
      </c>
      <c r="G15" s="67">
        <f t="shared" si="0"/>
        <v>3494.4</v>
      </c>
    </row>
    <row r="16" spans="1:7" ht="12.75" customHeight="1">
      <c r="A16" s="154">
        <v>6</v>
      </c>
      <c r="B16" s="70" t="s">
        <v>88</v>
      </c>
      <c r="C16" s="63" t="s">
        <v>84</v>
      </c>
      <c r="D16" s="67">
        <v>52</v>
      </c>
      <c r="E16" s="67">
        <v>14</v>
      </c>
      <c r="F16" s="65">
        <v>1.53</v>
      </c>
      <c r="G16" s="67">
        <f t="shared" si="0"/>
        <v>1113.84</v>
      </c>
    </row>
    <row r="17" spans="1:7" ht="12">
      <c r="A17" s="154">
        <v>7</v>
      </c>
      <c r="B17" s="70" t="s">
        <v>89</v>
      </c>
      <c r="C17" s="63" t="s">
        <v>84</v>
      </c>
      <c r="D17" s="67">
        <v>568</v>
      </c>
      <c r="E17" s="67">
        <v>2</v>
      </c>
      <c r="F17" s="65">
        <v>2.11</v>
      </c>
      <c r="G17" s="67">
        <f t="shared" si="0"/>
        <v>2396.96</v>
      </c>
    </row>
    <row r="18" spans="1:7" ht="13.5" customHeight="1">
      <c r="A18" s="154">
        <v>8</v>
      </c>
      <c r="B18" s="70" t="s">
        <v>90</v>
      </c>
      <c r="C18" s="63" t="s">
        <v>84</v>
      </c>
      <c r="D18" s="67">
        <v>48</v>
      </c>
      <c r="E18" s="67">
        <v>2</v>
      </c>
      <c r="F18" s="65">
        <v>3.02</v>
      </c>
      <c r="G18" s="67">
        <f t="shared" si="0"/>
        <v>289.92</v>
      </c>
    </row>
    <row r="19" spans="1:7" ht="12">
      <c r="A19" s="154">
        <v>9</v>
      </c>
      <c r="B19" s="70" t="s">
        <v>91</v>
      </c>
      <c r="C19" s="63" t="s">
        <v>84</v>
      </c>
      <c r="D19" s="67">
        <v>102</v>
      </c>
      <c r="E19" s="67">
        <v>12</v>
      </c>
      <c r="F19" s="65">
        <v>2.46</v>
      </c>
      <c r="G19" s="67">
        <f t="shared" si="0"/>
        <v>3011.04</v>
      </c>
    </row>
    <row r="20" spans="1:7" ht="12">
      <c r="A20" s="154">
        <v>10</v>
      </c>
      <c r="B20" s="70" t="s">
        <v>92</v>
      </c>
      <c r="C20" s="63" t="s">
        <v>84</v>
      </c>
      <c r="D20" s="67">
        <v>23</v>
      </c>
      <c r="E20" s="67">
        <v>2</v>
      </c>
      <c r="F20" s="65">
        <v>3.69</v>
      </c>
      <c r="G20" s="67">
        <f t="shared" si="0"/>
        <v>169.74</v>
      </c>
    </row>
    <row r="21" spans="1:7" ht="12">
      <c r="A21" s="154">
        <v>11</v>
      </c>
      <c r="B21" s="70" t="s">
        <v>93</v>
      </c>
      <c r="C21" s="63" t="s">
        <v>84</v>
      </c>
      <c r="D21" s="67">
        <v>30</v>
      </c>
      <c r="E21" s="67">
        <v>12</v>
      </c>
      <c r="F21" s="65">
        <v>1.57</v>
      </c>
      <c r="G21" s="67">
        <f t="shared" si="0"/>
        <v>565.2</v>
      </c>
    </row>
    <row r="22" spans="1:7" ht="12">
      <c r="A22" s="154"/>
      <c r="B22" s="72" t="s">
        <v>94</v>
      </c>
      <c r="C22" s="63"/>
      <c r="D22" s="67"/>
      <c r="E22" s="67"/>
      <c r="F22" s="68"/>
      <c r="G22" s="67">
        <f>SUM(G11:G21)</f>
        <v>69778.948</v>
      </c>
    </row>
    <row r="23" spans="1:7" ht="12">
      <c r="A23" s="154"/>
      <c r="B23" s="72" t="s">
        <v>95</v>
      </c>
      <c r="C23" s="63"/>
      <c r="D23" s="67"/>
      <c r="E23" s="67"/>
      <c r="F23" s="68"/>
      <c r="G23" s="69">
        <f>G22*1.18</f>
        <v>82339.15864</v>
      </c>
    </row>
    <row r="24" spans="1:9" ht="12.75" customHeight="1">
      <c r="A24" s="155"/>
      <c r="B24" s="72" t="s">
        <v>96</v>
      </c>
      <c r="C24" s="63" t="s">
        <v>11</v>
      </c>
      <c r="D24" s="67"/>
      <c r="E24" s="67"/>
      <c r="F24" s="68"/>
      <c r="G24" s="69">
        <f>G23/C5/12</f>
        <v>1.5078774977108742</v>
      </c>
      <c r="I24" s="46"/>
    </row>
    <row r="25" spans="1:7" ht="13.5" customHeight="1">
      <c r="A25" s="156" t="s">
        <v>12</v>
      </c>
      <c r="B25" s="66" t="s">
        <v>97</v>
      </c>
      <c r="C25" s="63"/>
      <c r="D25" s="67"/>
      <c r="E25" s="67"/>
      <c r="F25" s="68"/>
      <c r="G25" s="69"/>
    </row>
    <row r="26" spans="1:7" ht="12" customHeight="1">
      <c r="A26" s="156" t="s">
        <v>14</v>
      </c>
      <c r="B26" s="66" t="s">
        <v>98</v>
      </c>
      <c r="C26" s="63"/>
      <c r="D26" s="67"/>
      <c r="E26" s="67"/>
      <c r="F26" s="68"/>
      <c r="G26" s="69"/>
    </row>
    <row r="27" spans="1:9" ht="12" customHeight="1">
      <c r="A27" s="157" t="s">
        <v>16</v>
      </c>
      <c r="B27" s="73" t="s">
        <v>13</v>
      </c>
      <c r="C27" s="63" t="s">
        <v>11</v>
      </c>
      <c r="D27" s="67">
        <f>C5</f>
        <v>4550.5</v>
      </c>
      <c r="E27" s="67"/>
      <c r="F27" s="74">
        <v>1.39</v>
      </c>
      <c r="G27" s="69">
        <f>F27*D27*12</f>
        <v>75902.34</v>
      </c>
      <c r="I27" s="46"/>
    </row>
    <row r="28" spans="1:9" ht="12.75" customHeight="1">
      <c r="A28" s="156" t="s">
        <v>18</v>
      </c>
      <c r="B28" s="73" t="s">
        <v>15</v>
      </c>
      <c r="C28" s="63" t="s">
        <v>11</v>
      </c>
      <c r="D28" s="67">
        <f>C5</f>
        <v>4550.5</v>
      </c>
      <c r="E28" s="67"/>
      <c r="F28" s="74">
        <v>0.16</v>
      </c>
      <c r="G28" s="69">
        <f>F28*D28*12</f>
        <v>8736.960000000001</v>
      </c>
      <c r="I28" s="46"/>
    </row>
    <row r="29" spans="1:7" ht="24">
      <c r="A29" s="156" t="s">
        <v>99</v>
      </c>
      <c r="B29" s="73" t="s">
        <v>17</v>
      </c>
      <c r="C29" s="63"/>
      <c r="D29" s="67"/>
      <c r="E29" s="67"/>
      <c r="F29" s="68"/>
      <c r="G29" s="69"/>
    </row>
    <row r="30" spans="1:7" ht="14.25" customHeight="1">
      <c r="A30" s="156"/>
      <c r="B30" s="75" t="s">
        <v>167</v>
      </c>
      <c r="C30" s="76"/>
      <c r="D30" s="67"/>
      <c r="E30" s="67"/>
      <c r="F30" s="77"/>
      <c r="G30" s="67"/>
    </row>
    <row r="31" spans="1:8" ht="12">
      <c r="A31" s="155">
        <v>1</v>
      </c>
      <c r="B31" s="78" t="s">
        <v>100</v>
      </c>
      <c r="C31" s="79" t="s">
        <v>56</v>
      </c>
      <c r="D31" s="67">
        <v>237</v>
      </c>
      <c r="E31" s="67">
        <v>1</v>
      </c>
      <c r="F31" s="77">
        <v>2.31</v>
      </c>
      <c r="G31" s="67">
        <f aca="true" t="shared" si="1" ref="G31:G52">D31*E31*F31</f>
        <v>547.47</v>
      </c>
      <c r="H31" s="38"/>
    </row>
    <row r="32" spans="1:7" ht="12" customHeight="1">
      <c r="A32" s="155">
        <v>2</v>
      </c>
      <c r="B32" s="78" t="s">
        <v>101</v>
      </c>
      <c r="C32" s="80" t="s">
        <v>56</v>
      </c>
      <c r="D32" s="67">
        <v>237</v>
      </c>
      <c r="E32" s="67">
        <v>28</v>
      </c>
      <c r="F32" s="77">
        <v>0.19</v>
      </c>
      <c r="G32" s="67">
        <f t="shared" si="1"/>
        <v>1260.84</v>
      </c>
    </row>
    <row r="33" spans="1:7" ht="12" customHeight="1">
      <c r="A33" s="155">
        <v>3</v>
      </c>
      <c r="B33" s="78" t="s">
        <v>103</v>
      </c>
      <c r="C33" s="80" t="s">
        <v>104</v>
      </c>
      <c r="D33" s="67">
        <v>6</v>
      </c>
      <c r="E33" s="67">
        <v>168</v>
      </c>
      <c r="F33" s="77">
        <v>4.41</v>
      </c>
      <c r="G33" s="67">
        <f>D33*E33*F33</f>
        <v>4445.28</v>
      </c>
    </row>
    <row r="34" spans="1:7" ht="12" customHeight="1">
      <c r="A34" s="155">
        <v>4</v>
      </c>
      <c r="B34" s="78" t="s">
        <v>105</v>
      </c>
      <c r="C34" s="80" t="s">
        <v>56</v>
      </c>
      <c r="D34" s="67">
        <v>1047</v>
      </c>
      <c r="E34" s="67">
        <v>1</v>
      </c>
      <c r="F34" s="77">
        <v>1.61</v>
      </c>
      <c r="G34" s="67">
        <f t="shared" si="1"/>
        <v>1685.67</v>
      </c>
    </row>
    <row r="35" spans="1:7" ht="12" customHeight="1">
      <c r="A35" s="155">
        <v>5</v>
      </c>
      <c r="B35" s="78" t="s">
        <v>106</v>
      </c>
      <c r="C35" s="80" t="s">
        <v>56</v>
      </c>
      <c r="D35" s="67">
        <v>1047</v>
      </c>
      <c r="E35" s="67">
        <v>168</v>
      </c>
      <c r="F35" s="77">
        <v>0.09</v>
      </c>
      <c r="G35" s="67">
        <f t="shared" si="1"/>
        <v>15830.64</v>
      </c>
    </row>
    <row r="36" spans="1:7" ht="12" customHeight="1">
      <c r="A36" s="155">
        <v>6</v>
      </c>
      <c r="B36" s="78" t="s">
        <v>110</v>
      </c>
      <c r="C36" s="80" t="s">
        <v>56</v>
      </c>
      <c r="D36" s="67">
        <v>376</v>
      </c>
      <c r="E36" s="67">
        <v>140</v>
      </c>
      <c r="F36" s="77">
        <v>0.19</v>
      </c>
      <c r="G36" s="67">
        <f t="shared" si="1"/>
        <v>10001.6</v>
      </c>
    </row>
    <row r="37" spans="1:7" ht="12">
      <c r="A37" s="155">
        <v>7</v>
      </c>
      <c r="B37" s="78" t="s">
        <v>111</v>
      </c>
      <c r="C37" s="80" t="s">
        <v>56</v>
      </c>
      <c r="D37" s="67">
        <v>0</v>
      </c>
      <c r="E37" s="67">
        <v>28</v>
      </c>
      <c r="F37" s="77">
        <v>0.19</v>
      </c>
      <c r="G37" s="67">
        <f t="shared" si="1"/>
        <v>0</v>
      </c>
    </row>
    <row r="38" spans="1:7" ht="12.75" customHeight="1">
      <c r="A38" s="155">
        <v>8</v>
      </c>
      <c r="B38" s="78" t="s">
        <v>107</v>
      </c>
      <c r="C38" s="80" t="s">
        <v>108</v>
      </c>
      <c r="D38" s="67">
        <v>2.8</v>
      </c>
      <c r="E38" s="67">
        <v>1</v>
      </c>
      <c r="F38" s="77">
        <v>15.2</v>
      </c>
      <c r="G38" s="67">
        <f t="shared" si="1"/>
        <v>42.559999999999995</v>
      </c>
    </row>
    <row r="39" spans="1:7" ht="12">
      <c r="A39" s="155">
        <v>9</v>
      </c>
      <c r="B39" s="78" t="s">
        <v>109</v>
      </c>
      <c r="C39" s="80" t="s">
        <v>104</v>
      </c>
      <c r="D39" s="67">
        <v>8</v>
      </c>
      <c r="E39" s="67">
        <v>3</v>
      </c>
      <c r="F39" s="77">
        <v>3.19</v>
      </c>
      <c r="G39" s="67">
        <f t="shared" si="1"/>
        <v>76.56</v>
      </c>
    </row>
    <row r="40" spans="1:7" ht="12">
      <c r="A40" s="155">
        <v>10</v>
      </c>
      <c r="B40" s="78" t="s">
        <v>168</v>
      </c>
      <c r="C40" s="80" t="s">
        <v>56</v>
      </c>
      <c r="D40" s="67">
        <v>3015</v>
      </c>
      <c r="E40" s="67">
        <v>140</v>
      </c>
      <c r="F40" s="81">
        <v>0.09</v>
      </c>
      <c r="G40" s="67">
        <f t="shared" si="1"/>
        <v>37989</v>
      </c>
    </row>
    <row r="41" spans="1:7" ht="12">
      <c r="A41" s="155">
        <v>11</v>
      </c>
      <c r="B41" s="82" t="s">
        <v>169</v>
      </c>
      <c r="C41" s="83" t="s">
        <v>114</v>
      </c>
      <c r="D41" s="67">
        <v>37.61</v>
      </c>
      <c r="E41" s="67">
        <v>2</v>
      </c>
      <c r="F41" s="84">
        <v>35.42</v>
      </c>
      <c r="G41" s="67">
        <f t="shared" si="1"/>
        <v>2664.2924000000003</v>
      </c>
    </row>
    <row r="42" spans="1:7" ht="12">
      <c r="A42" s="155">
        <v>12</v>
      </c>
      <c r="B42" s="85" t="s">
        <v>115</v>
      </c>
      <c r="C42" s="83" t="s">
        <v>48</v>
      </c>
      <c r="D42" s="67">
        <v>2.8</v>
      </c>
      <c r="E42" s="67">
        <v>1</v>
      </c>
      <c r="F42" s="84">
        <v>125.54</v>
      </c>
      <c r="G42" s="67">
        <f t="shared" si="1"/>
        <v>351.512</v>
      </c>
    </row>
    <row r="43" spans="1:7" ht="13.5" customHeight="1">
      <c r="A43" s="155"/>
      <c r="B43" s="147" t="s">
        <v>170</v>
      </c>
      <c r="C43" s="88"/>
      <c r="D43" s="67"/>
      <c r="E43" s="67"/>
      <c r="F43" s="90"/>
      <c r="G43" s="67"/>
    </row>
    <row r="44" spans="1:8" ht="13.5" customHeight="1">
      <c r="A44" s="155">
        <v>13</v>
      </c>
      <c r="B44" s="78" t="s">
        <v>102</v>
      </c>
      <c r="C44" s="80" t="s">
        <v>56</v>
      </c>
      <c r="D44" s="67">
        <v>237</v>
      </c>
      <c r="E44" s="67">
        <v>1</v>
      </c>
      <c r="F44" s="77">
        <v>2.72</v>
      </c>
      <c r="G44" s="67">
        <f t="shared" si="1"/>
        <v>644.6400000000001</v>
      </c>
      <c r="H44" s="38"/>
    </row>
    <row r="45" spans="1:7" ht="13.5" customHeight="1">
      <c r="A45" s="155">
        <v>14</v>
      </c>
      <c r="B45" s="78" t="s">
        <v>164</v>
      </c>
      <c r="C45" s="80" t="s">
        <v>56</v>
      </c>
      <c r="D45" s="67">
        <v>376</v>
      </c>
      <c r="E45" s="67">
        <v>10</v>
      </c>
      <c r="F45" s="77">
        <v>2.72</v>
      </c>
      <c r="G45" s="67">
        <f t="shared" si="1"/>
        <v>10227.2</v>
      </c>
    </row>
    <row r="46" spans="1:7" ht="12">
      <c r="A46" s="155">
        <v>15</v>
      </c>
      <c r="B46" s="78" t="s">
        <v>171</v>
      </c>
      <c r="C46" s="80" t="s">
        <v>56</v>
      </c>
      <c r="D46" s="67">
        <v>376</v>
      </c>
      <c r="E46" s="67">
        <v>40</v>
      </c>
      <c r="F46" s="77">
        <v>0.93</v>
      </c>
      <c r="G46" s="67">
        <f t="shared" si="1"/>
        <v>13987.2</v>
      </c>
    </row>
    <row r="47" spans="1:7" ht="12">
      <c r="A47" s="155">
        <v>16</v>
      </c>
      <c r="B47" s="78" t="s">
        <v>172</v>
      </c>
      <c r="C47" s="80" t="s">
        <v>108</v>
      </c>
      <c r="D47" s="67">
        <v>52</v>
      </c>
      <c r="E47" s="67">
        <v>40</v>
      </c>
      <c r="F47" s="81">
        <v>0.93</v>
      </c>
      <c r="G47" s="67">
        <f t="shared" si="1"/>
        <v>1934.4</v>
      </c>
    </row>
    <row r="48" spans="1:7" ht="12">
      <c r="A48" s="155">
        <v>17</v>
      </c>
      <c r="B48" s="78" t="s">
        <v>112</v>
      </c>
      <c r="C48" s="80" t="s">
        <v>56</v>
      </c>
      <c r="D48" s="67">
        <v>376</v>
      </c>
      <c r="E48" s="67">
        <v>40</v>
      </c>
      <c r="F48" s="77">
        <v>0.37</v>
      </c>
      <c r="G48" s="67">
        <f t="shared" si="1"/>
        <v>5564.8</v>
      </c>
    </row>
    <row r="49" spans="1:7" ht="12">
      <c r="A49" s="155">
        <v>18</v>
      </c>
      <c r="B49" s="78" t="s">
        <v>173</v>
      </c>
      <c r="C49" s="80" t="s">
        <v>56</v>
      </c>
      <c r="D49" s="91">
        <v>0</v>
      </c>
      <c r="E49" s="67">
        <v>5</v>
      </c>
      <c r="F49" s="77">
        <v>2.72</v>
      </c>
      <c r="G49" s="67">
        <f t="shared" si="1"/>
        <v>0</v>
      </c>
    </row>
    <row r="50" spans="1:7" ht="12">
      <c r="A50" s="155">
        <v>19</v>
      </c>
      <c r="B50" s="78" t="s">
        <v>113</v>
      </c>
      <c r="C50" s="80" t="s">
        <v>56</v>
      </c>
      <c r="D50" s="67">
        <v>37</v>
      </c>
      <c r="E50" s="67">
        <v>2</v>
      </c>
      <c r="F50" s="77">
        <v>6.46</v>
      </c>
      <c r="G50" s="67">
        <f t="shared" si="1"/>
        <v>478.04</v>
      </c>
    </row>
    <row r="51" spans="1:7" ht="26.25" customHeight="1">
      <c r="A51" s="155">
        <v>20</v>
      </c>
      <c r="B51" s="82" t="s">
        <v>215</v>
      </c>
      <c r="C51" s="83" t="s">
        <v>30</v>
      </c>
      <c r="D51" s="91">
        <v>0</v>
      </c>
      <c r="E51" s="67">
        <v>3</v>
      </c>
      <c r="F51" s="92">
        <v>2074.05</v>
      </c>
      <c r="G51" s="67">
        <f t="shared" si="1"/>
        <v>0</v>
      </c>
    </row>
    <row r="52" spans="1:7" ht="24.75" customHeight="1">
      <c r="A52" s="155">
        <v>21</v>
      </c>
      <c r="B52" s="82" t="s">
        <v>216</v>
      </c>
      <c r="C52" s="83" t="s">
        <v>30</v>
      </c>
      <c r="D52" s="67">
        <v>0</v>
      </c>
      <c r="E52" s="67">
        <v>3</v>
      </c>
      <c r="F52" s="92">
        <v>3234.65</v>
      </c>
      <c r="G52" s="67">
        <f t="shared" si="1"/>
        <v>0</v>
      </c>
    </row>
    <row r="53" spans="1:7" ht="13.5" customHeight="1">
      <c r="A53" s="155"/>
      <c r="B53" s="72" t="s">
        <v>94</v>
      </c>
      <c r="C53" s="83" t="s">
        <v>80</v>
      </c>
      <c r="D53" s="67"/>
      <c r="E53" s="67"/>
      <c r="F53" s="93"/>
      <c r="G53" s="67">
        <f>SUM(G30:G52)</f>
        <v>107731.70439999999</v>
      </c>
    </row>
    <row r="54" spans="1:7" ht="12.75" customHeight="1">
      <c r="A54" s="155"/>
      <c r="B54" s="72" t="s">
        <v>95</v>
      </c>
      <c r="C54" s="83"/>
      <c r="D54" s="67"/>
      <c r="E54" s="67"/>
      <c r="F54" s="93"/>
      <c r="G54" s="69">
        <f>G53*1.18</f>
        <v>127123.41119199999</v>
      </c>
    </row>
    <row r="55" spans="1:9" ht="12">
      <c r="A55" s="159"/>
      <c r="B55" s="72" t="s">
        <v>96</v>
      </c>
      <c r="C55" s="63" t="s">
        <v>11</v>
      </c>
      <c r="D55" s="67"/>
      <c r="E55" s="67"/>
      <c r="F55" s="93"/>
      <c r="G55" s="69">
        <f>G54/C5/12</f>
        <v>2.3280117787788885</v>
      </c>
      <c r="I55" s="46"/>
    </row>
    <row r="56" spans="1:7" ht="12">
      <c r="A56" s="157" t="s">
        <v>116</v>
      </c>
      <c r="B56" s="73" t="s">
        <v>19</v>
      </c>
      <c r="C56" s="63" t="s">
        <v>117</v>
      </c>
      <c r="D56" s="67">
        <v>1233</v>
      </c>
      <c r="E56" s="67"/>
      <c r="F56" s="68">
        <v>0.71</v>
      </c>
      <c r="G56" s="69">
        <f>F56*D56*12</f>
        <v>10505.16</v>
      </c>
    </row>
    <row r="57" spans="1:7" ht="13.5" customHeight="1">
      <c r="A57" s="157"/>
      <c r="B57" s="73"/>
      <c r="C57" s="63" t="s">
        <v>11</v>
      </c>
      <c r="D57" s="67"/>
      <c r="E57" s="67"/>
      <c r="F57" s="68"/>
      <c r="G57" s="69">
        <f>G56/C5/12</f>
        <v>0.19238105702670036</v>
      </c>
    </row>
    <row r="58" spans="1:7" ht="13.5" customHeight="1">
      <c r="A58" s="152" t="s">
        <v>118</v>
      </c>
      <c r="B58" s="94" t="s">
        <v>24</v>
      </c>
      <c r="C58" s="95"/>
      <c r="D58" s="96" t="s">
        <v>119</v>
      </c>
      <c r="E58" s="96"/>
      <c r="F58" s="65"/>
      <c r="G58" s="62"/>
    </row>
    <row r="59" spans="1:7" ht="12.75" customHeight="1">
      <c r="A59" s="152" t="s">
        <v>120</v>
      </c>
      <c r="B59" s="97" t="s">
        <v>25</v>
      </c>
      <c r="C59" s="98"/>
      <c r="D59" s="96"/>
      <c r="E59" s="96"/>
      <c r="F59" s="65"/>
      <c r="G59" s="62"/>
    </row>
    <row r="60" spans="1:8" ht="12.75">
      <c r="A60" s="160">
        <v>1</v>
      </c>
      <c r="B60" s="100" t="s">
        <v>121</v>
      </c>
      <c r="C60" s="104" t="s">
        <v>122</v>
      </c>
      <c r="D60" s="166">
        <v>90</v>
      </c>
      <c r="E60" s="167"/>
      <c r="F60" s="105">
        <v>18.47</v>
      </c>
      <c r="G60" s="148">
        <f aca="true" t="shared" si="2" ref="G60:G69">D60*F60</f>
        <v>1662.3</v>
      </c>
      <c r="H60" s="38"/>
    </row>
    <row r="61" spans="1:7" ht="12.75">
      <c r="A61" s="161">
        <v>2</v>
      </c>
      <c r="B61" s="100" t="s">
        <v>28</v>
      </c>
      <c r="C61" s="104" t="s">
        <v>29</v>
      </c>
      <c r="D61" s="166">
        <v>90</v>
      </c>
      <c r="E61" s="167"/>
      <c r="F61" s="105">
        <v>18.47</v>
      </c>
      <c r="G61" s="148">
        <f t="shared" si="2"/>
        <v>1662.3</v>
      </c>
    </row>
    <row r="62" spans="1:7" ht="22.5" customHeight="1">
      <c r="A62" s="161">
        <v>3</v>
      </c>
      <c r="B62" s="107" t="s">
        <v>123</v>
      </c>
      <c r="C62" s="104" t="s">
        <v>30</v>
      </c>
      <c r="D62" s="168">
        <v>1.233</v>
      </c>
      <c r="E62" s="169"/>
      <c r="F62" s="105">
        <v>1846.86</v>
      </c>
      <c r="G62" s="148">
        <f t="shared" si="2"/>
        <v>2277.17838</v>
      </c>
    </row>
    <row r="63" spans="1:7" ht="12.75">
      <c r="A63" s="160">
        <v>4</v>
      </c>
      <c r="B63" s="109" t="s">
        <v>31</v>
      </c>
      <c r="C63" s="104" t="s">
        <v>32</v>
      </c>
      <c r="D63" s="166">
        <v>0.3</v>
      </c>
      <c r="E63" s="170"/>
      <c r="F63" s="105">
        <v>2077.72</v>
      </c>
      <c r="G63" s="148">
        <f t="shared" si="2"/>
        <v>623.3159999999999</v>
      </c>
    </row>
    <row r="64" spans="1:7" ht="12.75">
      <c r="A64" s="161">
        <v>5</v>
      </c>
      <c r="B64" s="107" t="s">
        <v>33</v>
      </c>
      <c r="C64" s="104" t="s">
        <v>34</v>
      </c>
      <c r="D64" s="166">
        <v>0</v>
      </c>
      <c r="E64" s="167"/>
      <c r="F64" s="105">
        <v>19.95</v>
      </c>
      <c r="G64" s="148">
        <f t="shared" si="2"/>
        <v>0</v>
      </c>
    </row>
    <row r="65" spans="1:7" ht="11.25" customHeight="1">
      <c r="A65" s="161">
        <v>6</v>
      </c>
      <c r="B65" s="107" t="s">
        <v>197</v>
      </c>
      <c r="C65" s="104" t="s">
        <v>27</v>
      </c>
      <c r="D65" s="166">
        <v>6</v>
      </c>
      <c r="E65" s="167"/>
      <c r="F65" s="105">
        <v>277.9</v>
      </c>
      <c r="G65" s="148">
        <f t="shared" si="2"/>
        <v>1667.3999999999999</v>
      </c>
    </row>
    <row r="66" spans="1:7" ht="12.75">
      <c r="A66" s="161">
        <v>7</v>
      </c>
      <c r="B66" s="110" t="s">
        <v>128</v>
      </c>
      <c r="C66" s="104" t="s">
        <v>37</v>
      </c>
      <c r="D66" s="171">
        <v>1</v>
      </c>
      <c r="E66" s="167"/>
      <c r="F66" s="81">
        <v>500.96</v>
      </c>
      <c r="G66" s="148">
        <f>D66*F66</f>
        <v>500.96</v>
      </c>
    </row>
    <row r="67" spans="1:7" ht="12" customHeight="1">
      <c r="A67" s="162">
        <v>8</v>
      </c>
      <c r="B67" s="107" t="s">
        <v>125</v>
      </c>
      <c r="C67" s="104" t="s">
        <v>45</v>
      </c>
      <c r="D67" s="166">
        <v>14.04</v>
      </c>
      <c r="E67" s="172"/>
      <c r="F67" s="105">
        <v>50.56</v>
      </c>
      <c r="G67" s="148">
        <f t="shared" si="2"/>
        <v>709.8624</v>
      </c>
    </row>
    <row r="68" spans="1:7" ht="13.5" customHeight="1">
      <c r="A68" s="161">
        <v>9</v>
      </c>
      <c r="B68" s="107" t="s">
        <v>126</v>
      </c>
      <c r="C68" s="104" t="s">
        <v>27</v>
      </c>
      <c r="D68" s="166">
        <v>1</v>
      </c>
      <c r="E68" s="167"/>
      <c r="F68" s="105">
        <v>967.29</v>
      </c>
      <c r="G68" s="148">
        <f t="shared" si="2"/>
        <v>967.29</v>
      </c>
    </row>
    <row r="69" spans="1:7" ht="12.75">
      <c r="A69" s="161">
        <v>10</v>
      </c>
      <c r="B69" s="110" t="s">
        <v>127</v>
      </c>
      <c r="C69" s="104" t="s">
        <v>27</v>
      </c>
      <c r="D69" s="166">
        <v>30</v>
      </c>
      <c r="E69" s="173"/>
      <c r="F69" s="105">
        <v>5.54</v>
      </c>
      <c r="G69" s="148">
        <f t="shared" si="2"/>
        <v>166.2</v>
      </c>
    </row>
    <row r="70" spans="1:7" ht="12">
      <c r="A70" s="100"/>
      <c r="B70" s="112" t="s">
        <v>129</v>
      </c>
      <c r="C70" s="104"/>
      <c r="D70" s="113"/>
      <c r="E70" s="174"/>
      <c r="F70" s="81"/>
      <c r="G70" s="149">
        <f>SUM(G60:G69)</f>
        <v>10236.806779999999</v>
      </c>
    </row>
    <row r="71" spans="1:7" ht="12">
      <c r="A71" s="100"/>
      <c r="B71" s="115" t="s">
        <v>95</v>
      </c>
      <c r="C71" s="116"/>
      <c r="D71" s="116"/>
      <c r="E71" s="116"/>
      <c r="F71" s="92"/>
      <c r="G71" s="117">
        <f>G70*1.18</f>
        <v>12079.432000399998</v>
      </c>
    </row>
    <row r="72" spans="1:9" ht="12">
      <c r="A72" s="100"/>
      <c r="B72" s="72" t="s">
        <v>96</v>
      </c>
      <c r="C72" s="63" t="s">
        <v>11</v>
      </c>
      <c r="D72" s="62"/>
      <c r="E72" s="62"/>
      <c r="F72" s="118"/>
      <c r="G72" s="119">
        <f>G71/C5/12</f>
        <v>0.2212107094531736</v>
      </c>
      <c r="I72" s="46"/>
    </row>
    <row r="73" spans="1:7" ht="14.25" customHeight="1">
      <c r="A73" s="152" t="s">
        <v>130</v>
      </c>
      <c r="B73" s="120" t="s">
        <v>38</v>
      </c>
      <c r="C73" s="57"/>
      <c r="D73" s="96" t="s">
        <v>119</v>
      </c>
      <c r="E73" s="62"/>
      <c r="F73" s="121"/>
      <c r="G73" s="62"/>
    </row>
    <row r="74" spans="1:8" ht="35.25" customHeight="1">
      <c r="A74" s="100">
        <v>1</v>
      </c>
      <c r="B74" s="122" t="s">
        <v>230</v>
      </c>
      <c r="C74" s="123" t="s">
        <v>40</v>
      </c>
      <c r="D74" s="124">
        <v>11</v>
      </c>
      <c r="E74" s="124"/>
      <c r="F74" s="125">
        <v>923.43</v>
      </c>
      <c r="G74" s="86">
        <f>D74*F74</f>
        <v>10157.73</v>
      </c>
      <c r="H74" s="38"/>
    </row>
    <row r="75" spans="1:7" ht="13.5" customHeight="1">
      <c r="A75" s="100">
        <v>2</v>
      </c>
      <c r="B75" s="122" t="s">
        <v>43</v>
      </c>
      <c r="C75" s="123" t="s">
        <v>44</v>
      </c>
      <c r="D75" s="126">
        <v>3</v>
      </c>
      <c r="E75" s="124"/>
      <c r="F75" s="125">
        <v>133.9</v>
      </c>
      <c r="G75" s="86">
        <f aca="true" t="shared" si="3" ref="G75:G81">D75*F75</f>
        <v>401.70000000000005</v>
      </c>
    </row>
    <row r="76" spans="1:7" ht="12" customHeight="1">
      <c r="A76" s="100">
        <v>3</v>
      </c>
      <c r="B76" s="122" t="s">
        <v>198</v>
      </c>
      <c r="C76" s="123" t="s">
        <v>199</v>
      </c>
      <c r="D76" s="126">
        <v>6</v>
      </c>
      <c r="E76" s="124"/>
      <c r="F76" s="125">
        <v>129.28</v>
      </c>
      <c r="G76" s="86">
        <f t="shared" si="3"/>
        <v>775.6800000000001</v>
      </c>
    </row>
    <row r="77" spans="1:7" ht="12">
      <c r="A77" s="100">
        <v>4</v>
      </c>
      <c r="B77" s="122" t="s">
        <v>46</v>
      </c>
      <c r="C77" s="123" t="s">
        <v>159</v>
      </c>
      <c r="D77" s="126">
        <v>24</v>
      </c>
      <c r="E77" s="124"/>
      <c r="F77" s="125">
        <v>69.26</v>
      </c>
      <c r="G77" s="86">
        <f t="shared" si="3"/>
        <v>1662.2400000000002</v>
      </c>
    </row>
    <row r="78" spans="1:7" ht="12.75" customHeight="1">
      <c r="A78" s="100">
        <v>5</v>
      </c>
      <c r="B78" s="122" t="s">
        <v>47</v>
      </c>
      <c r="C78" s="123" t="s">
        <v>45</v>
      </c>
      <c r="D78" s="175">
        <v>850</v>
      </c>
      <c r="E78" s="124"/>
      <c r="F78" s="125">
        <v>23.35</v>
      </c>
      <c r="G78" s="86">
        <f t="shared" si="3"/>
        <v>19847.5</v>
      </c>
    </row>
    <row r="79" spans="1:7" ht="12">
      <c r="A79" s="100">
        <v>6</v>
      </c>
      <c r="B79" s="122" t="s">
        <v>176</v>
      </c>
      <c r="C79" s="123" t="s">
        <v>42</v>
      </c>
      <c r="D79" s="175">
        <v>90</v>
      </c>
      <c r="E79" s="124"/>
      <c r="F79" s="125">
        <v>76.35</v>
      </c>
      <c r="G79" s="86">
        <f t="shared" si="3"/>
        <v>6871.499999999999</v>
      </c>
    </row>
    <row r="80" spans="1:7" ht="12">
      <c r="A80" s="100">
        <v>7</v>
      </c>
      <c r="B80" s="122" t="s">
        <v>175</v>
      </c>
      <c r="C80" s="123" t="s">
        <v>45</v>
      </c>
      <c r="D80" s="126">
        <v>183.6</v>
      </c>
      <c r="E80" s="124"/>
      <c r="F80" s="125">
        <v>9.8</v>
      </c>
      <c r="G80" s="86">
        <f t="shared" si="3"/>
        <v>1799.28</v>
      </c>
    </row>
    <row r="81" spans="1:7" ht="12">
      <c r="A81" s="100">
        <v>8</v>
      </c>
      <c r="B81" s="122" t="s">
        <v>177</v>
      </c>
      <c r="C81" s="123" t="s">
        <v>44</v>
      </c>
      <c r="D81" s="126">
        <v>6</v>
      </c>
      <c r="E81" s="124"/>
      <c r="F81" s="125">
        <v>175.4</v>
      </c>
      <c r="G81" s="86">
        <f t="shared" si="3"/>
        <v>1052.4</v>
      </c>
    </row>
    <row r="82" spans="1:7" ht="12">
      <c r="A82" s="100"/>
      <c r="B82" s="112" t="s">
        <v>129</v>
      </c>
      <c r="C82" s="83"/>
      <c r="D82" s="83"/>
      <c r="E82" s="83"/>
      <c r="F82" s="127"/>
      <c r="G82" s="86">
        <f>SUM(G74:G81)</f>
        <v>42568.03</v>
      </c>
    </row>
    <row r="83" spans="1:7" ht="13.5" customHeight="1">
      <c r="A83" s="100"/>
      <c r="B83" s="115" t="s">
        <v>95</v>
      </c>
      <c r="C83" s="83"/>
      <c r="D83" s="83"/>
      <c r="E83" s="83"/>
      <c r="F83" s="127"/>
      <c r="G83" s="128">
        <f>G82*1.18</f>
        <v>50230.2754</v>
      </c>
    </row>
    <row r="84" spans="1:9" ht="14.25" customHeight="1">
      <c r="A84" s="100"/>
      <c r="B84" s="72" t="s">
        <v>96</v>
      </c>
      <c r="C84" s="63" t="s">
        <v>11</v>
      </c>
      <c r="D84" s="83"/>
      <c r="E84" s="83"/>
      <c r="F84" s="127"/>
      <c r="G84" s="128">
        <f>G83/C5/12</f>
        <v>0.9198673295974801</v>
      </c>
      <c r="I84" s="46"/>
    </row>
    <row r="85" spans="1:7" ht="12.75" customHeight="1">
      <c r="A85" s="152" t="s">
        <v>131</v>
      </c>
      <c r="B85" s="120" t="s">
        <v>49</v>
      </c>
      <c r="C85" s="123"/>
      <c r="D85" s="96" t="s">
        <v>119</v>
      </c>
      <c r="E85" s="126"/>
      <c r="F85" s="125"/>
      <c r="G85" s="83"/>
    </row>
    <row r="86" spans="1:7" ht="24" customHeight="1">
      <c r="A86" s="100">
        <v>1</v>
      </c>
      <c r="B86" s="122" t="s">
        <v>50</v>
      </c>
      <c r="C86" s="123" t="s">
        <v>40</v>
      </c>
      <c r="D86" s="175">
        <v>4.392</v>
      </c>
      <c r="E86" s="124"/>
      <c r="F86" s="125">
        <v>923.43</v>
      </c>
      <c r="G86" s="86">
        <f aca="true" t="shared" si="4" ref="G86:G91">D86*F86</f>
        <v>4055.70456</v>
      </c>
    </row>
    <row r="87" spans="1:7" ht="23.25" customHeight="1">
      <c r="A87" s="100">
        <v>2</v>
      </c>
      <c r="B87" s="122" t="s">
        <v>51</v>
      </c>
      <c r="C87" s="123" t="s">
        <v>52</v>
      </c>
      <c r="D87" s="126">
        <v>3</v>
      </c>
      <c r="E87" s="124"/>
      <c r="F87" s="125">
        <v>1804.73</v>
      </c>
      <c r="G87" s="86">
        <f t="shared" si="4"/>
        <v>5414.1900000000005</v>
      </c>
    </row>
    <row r="88" spans="1:7" ht="12.75" customHeight="1">
      <c r="A88" s="100">
        <v>3</v>
      </c>
      <c r="B88" s="122" t="s">
        <v>53</v>
      </c>
      <c r="C88" s="123" t="s">
        <v>52</v>
      </c>
      <c r="D88" s="126">
        <v>6</v>
      </c>
      <c r="E88" s="124"/>
      <c r="F88" s="125">
        <v>272.41</v>
      </c>
      <c r="G88" s="86">
        <f t="shared" si="4"/>
        <v>1634.46</v>
      </c>
    </row>
    <row r="89" spans="1:7" ht="12" customHeight="1">
      <c r="A89" s="100">
        <v>4</v>
      </c>
      <c r="B89" s="122" t="s">
        <v>54</v>
      </c>
      <c r="C89" s="123" t="s">
        <v>55</v>
      </c>
      <c r="D89" s="126">
        <v>3</v>
      </c>
      <c r="E89" s="124"/>
      <c r="F89" s="125">
        <v>129.28</v>
      </c>
      <c r="G89" s="86">
        <f t="shared" si="4"/>
        <v>387.84000000000003</v>
      </c>
    </row>
    <row r="90" spans="1:7" ht="12" customHeight="1">
      <c r="A90" s="100">
        <v>5</v>
      </c>
      <c r="B90" s="122" t="s">
        <v>57</v>
      </c>
      <c r="C90" s="123" t="s">
        <v>44</v>
      </c>
      <c r="D90" s="126">
        <v>3</v>
      </c>
      <c r="E90" s="124"/>
      <c r="F90" s="125">
        <v>78.49</v>
      </c>
      <c r="G90" s="86">
        <f t="shared" si="4"/>
        <v>235.46999999999997</v>
      </c>
    </row>
    <row r="91" spans="1:7" ht="12">
      <c r="A91" s="100">
        <v>6</v>
      </c>
      <c r="B91" s="122" t="s">
        <v>58</v>
      </c>
      <c r="C91" s="123" t="s">
        <v>48</v>
      </c>
      <c r="D91" s="126">
        <v>32.4</v>
      </c>
      <c r="E91" s="124"/>
      <c r="F91" s="125">
        <v>91.31</v>
      </c>
      <c r="G91" s="86">
        <f t="shared" si="4"/>
        <v>2958.444</v>
      </c>
    </row>
    <row r="92" spans="1:7" ht="12.75" customHeight="1">
      <c r="A92" s="100"/>
      <c r="B92" s="112" t="s">
        <v>129</v>
      </c>
      <c r="C92" s="83"/>
      <c r="D92" s="83"/>
      <c r="E92" s="83"/>
      <c r="F92" s="127"/>
      <c r="G92" s="86">
        <f>SUM(G86:G91)</f>
        <v>14686.108559999999</v>
      </c>
    </row>
    <row r="93" spans="1:7" ht="12.75" customHeight="1">
      <c r="A93" s="100"/>
      <c r="B93" s="115" t="s">
        <v>95</v>
      </c>
      <c r="C93" s="83"/>
      <c r="D93" s="83"/>
      <c r="E93" s="83"/>
      <c r="F93" s="127"/>
      <c r="G93" s="128">
        <f>G92*1.18</f>
        <v>17329.608100799996</v>
      </c>
    </row>
    <row r="94" spans="1:9" ht="12">
      <c r="A94" s="100"/>
      <c r="B94" s="72" t="s">
        <v>96</v>
      </c>
      <c r="C94" s="63" t="s">
        <v>11</v>
      </c>
      <c r="D94" s="83"/>
      <c r="E94" s="83"/>
      <c r="F94" s="127"/>
      <c r="G94" s="128">
        <f>G93/C5/12</f>
        <v>0.3173572153389737</v>
      </c>
      <c r="I94" s="46"/>
    </row>
    <row r="95" spans="1:7" ht="24">
      <c r="A95" s="152" t="s">
        <v>132</v>
      </c>
      <c r="B95" s="129" t="s">
        <v>133</v>
      </c>
      <c r="C95" s="95"/>
      <c r="D95" s="96"/>
      <c r="E95" s="83"/>
      <c r="F95" s="127"/>
      <c r="G95" s="128"/>
    </row>
    <row r="96" spans="1:7" ht="25.5" customHeight="1">
      <c r="A96" s="62">
        <v>1</v>
      </c>
      <c r="B96" s="107" t="s">
        <v>134</v>
      </c>
      <c r="C96" s="63" t="s">
        <v>135</v>
      </c>
      <c r="D96" s="83">
        <v>1</v>
      </c>
      <c r="E96" s="83">
        <v>12</v>
      </c>
      <c r="F96" s="127">
        <v>340.53</v>
      </c>
      <c r="G96" s="86">
        <f>D96*F96*E96</f>
        <v>4086.3599999999997</v>
      </c>
    </row>
    <row r="97" spans="1:7" ht="12">
      <c r="A97" s="62">
        <v>2</v>
      </c>
      <c r="B97" s="100" t="s">
        <v>136</v>
      </c>
      <c r="C97" s="63" t="s">
        <v>135</v>
      </c>
      <c r="D97" s="83">
        <v>4</v>
      </c>
      <c r="E97" s="83">
        <v>1</v>
      </c>
      <c r="F97" s="127">
        <v>227.02</v>
      </c>
      <c r="G97" s="86">
        <f>D97*F97*E97</f>
        <v>908.08</v>
      </c>
    </row>
    <row r="98" spans="1:7" ht="12">
      <c r="A98" s="62">
        <v>3</v>
      </c>
      <c r="B98" s="100" t="s">
        <v>200</v>
      </c>
      <c r="C98" s="63" t="s">
        <v>135</v>
      </c>
      <c r="D98" s="83">
        <v>1</v>
      </c>
      <c r="E98" s="83">
        <v>0.33</v>
      </c>
      <c r="F98" s="127">
        <v>13353.97</v>
      </c>
      <c r="G98" s="86">
        <f>D98*F98*E98</f>
        <v>4406.8101</v>
      </c>
    </row>
    <row r="99" spans="1:7" ht="12">
      <c r="A99" s="62">
        <v>4</v>
      </c>
      <c r="B99" s="100" t="s">
        <v>201</v>
      </c>
      <c r="C99" s="63" t="s">
        <v>135</v>
      </c>
      <c r="D99" s="83">
        <v>1</v>
      </c>
      <c r="E99" s="83">
        <v>0.33</v>
      </c>
      <c r="F99" s="127">
        <v>8906.49</v>
      </c>
      <c r="G99" s="86">
        <f>D99*F99*E99</f>
        <v>2939.1417</v>
      </c>
    </row>
    <row r="100" spans="1:7" ht="12">
      <c r="A100" s="62"/>
      <c r="B100" s="112" t="s">
        <v>129</v>
      </c>
      <c r="C100" s="63"/>
      <c r="D100" s="83"/>
      <c r="E100" s="83"/>
      <c r="F100" s="127"/>
      <c r="G100" s="86">
        <f>G96+G97+G98+G99</f>
        <v>12340.3918</v>
      </c>
    </row>
    <row r="101" spans="1:7" ht="12">
      <c r="A101" s="62"/>
      <c r="B101" s="115" t="s">
        <v>95</v>
      </c>
      <c r="C101" s="63"/>
      <c r="D101" s="83"/>
      <c r="E101" s="83"/>
      <c r="F101" s="127"/>
      <c r="G101" s="128">
        <f>G100*1.18</f>
        <v>14561.662323999999</v>
      </c>
    </row>
    <row r="102" spans="1:9" ht="13.5" customHeight="1">
      <c r="A102" s="100"/>
      <c r="B102" s="72" t="s">
        <v>96</v>
      </c>
      <c r="C102" s="63" t="s">
        <v>137</v>
      </c>
      <c r="D102" s="83"/>
      <c r="E102" s="83"/>
      <c r="F102" s="127"/>
      <c r="G102" s="128">
        <f>G101/C5/12</f>
        <v>0.2666678080064461</v>
      </c>
      <c r="I102" s="46"/>
    </row>
    <row r="103" spans="1:7" ht="12.75" customHeight="1">
      <c r="A103" s="152" t="s">
        <v>138</v>
      </c>
      <c r="B103" s="97" t="s">
        <v>59</v>
      </c>
      <c r="C103" s="97"/>
      <c r="D103" s="96" t="s">
        <v>119</v>
      </c>
      <c r="E103" s="97"/>
      <c r="F103" s="130"/>
      <c r="G103" s="97"/>
    </row>
    <row r="104" spans="1:7" ht="24">
      <c r="A104" s="58">
        <v>1</v>
      </c>
      <c r="B104" s="110" t="s">
        <v>139</v>
      </c>
      <c r="C104" s="131" t="s">
        <v>56</v>
      </c>
      <c r="D104" s="106">
        <v>2</v>
      </c>
      <c r="E104" s="132"/>
      <c r="F104" s="133">
        <v>109.1</v>
      </c>
      <c r="G104" s="106">
        <f>D104*F104</f>
        <v>218.2</v>
      </c>
    </row>
    <row r="105" spans="1:7" ht="12">
      <c r="A105" s="58">
        <v>2</v>
      </c>
      <c r="B105" s="110" t="s">
        <v>60</v>
      </c>
      <c r="C105" s="131" t="s">
        <v>61</v>
      </c>
      <c r="D105" s="106">
        <v>7</v>
      </c>
      <c r="E105" s="132"/>
      <c r="F105" s="133">
        <v>39.25</v>
      </c>
      <c r="G105" s="106">
        <f aca="true" t="shared" si="5" ref="G105:G126">D105*F105</f>
        <v>274.75</v>
      </c>
    </row>
    <row r="106" spans="1:7" ht="12" customHeight="1">
      <c r="A106" s="58">
        <v>3</v>
      </c>
      <c r="B106" s="110" t="s">
        <v>62</v>
      </c>
      <c r="C106" s="131" t="s">
        <v>63</v>
      </c>
      <c r="D106" s="106">
        <v>7</v>
      </c>
      <c r="E106" s="132"/>
      <c r="F106" s="134">
        <v>461.71</v>
      </c>
      <c r="G106" s="106">
        <f t="shared" si="5"/>
        <v>3231.97</v>
      </c>
    </row>
    <row r="107" spans="1:7" ht="13.5" customHeight="1">
      <c r="A107" s="58">
        <v>4</v>
      </c>
      <c r="B107" s="110" t="s">
        <v>140</v>
      </c>
      <c r="C107" s="131" t="s">
        <v>64</v>
      </c>
      <c r="D107" s="106">
        <v>2</v>
      </c>
      <c r="E107" s="132"/>
      <c r="F107" s="133">
        <v>235.13</v>
      </c>
      <c r="G107" s="106">
        <f t="shared" si="5"/>
        <v>470.26</v>
      </c>
    </row>
    <row r="108" spans="1:7" ht="24">
      <c r="A108" s="58">
        <v>5</v>
      </c>
      <c r="B108" s="110" t="s">
        <v>141</v>
      </c>
      <c r="C108" s="131" t="s">
        <v>44</v>
      </c>
      <c r="D108" s="106">
        <v>2</v>
      </c>
      <c r="E108" s="132"/>
      <c r="F108" s="133">
        <v>266.89</v>
      </c>
      <c r="G108" s="106">
        <f t="shared" si="5"/>
        <v>533.78</v>
      </c>
    </row>
    <row r="109" spans="1:7" ht="12">
      <c r="A109" s="58">
        <v>6</v>
      </c>
      <c r="B109" s="110" t="s">
        <v>65</v>
      </c>
      <c r="C109" s="131" t="s">
        <v>44</v>
      </c>
      <c r="D109" s="106">
        <v>1</v>
      </c>
      <c r="E109" s="132"/>
      <c r="F109" s="133">
        <v>115.43</v>
      </c>
      <c r="G109" s="106">
        <f t="shared" si="5"/>
        <v>115.43</v>
      </c>
    </row>
    <row r="110" spans="1:7" ht="12">
      <c r="A110" s="58">
        <v>7</v>
      </c>
      <c r="B110" s="110" t="s">
        <v>142</v>
      </c>
      <c r="C110" s="131" t="s">
        <v>66</v>
      </c>
      <c r="D110" s="106">
        <v>150</v>
      </c>
      <c r="E110" s="132"/>
      <c r="F110" s="133">
        <v>2.77</v>
      </c>
      <c r="G110" s="106">
        <f t="shared" si="5"/>
        <v>415.5</v>
      </c>
    </row>
    <row r="111" spans="1:7" ht="12">
      <c r="A111" s="58">
        <v>8</v>
      </c>
      <c r="B111" s="110" t="s">
        <v>143</v>
      </c>
      <c r="C111" s="131" t="s">
        <v>44</v>
      </c>
      <c r="D111" s="106">
        <v>1</v>
      </c>
      <c r="E111" s="132"/>
      <c r="F111" s="133">
        <v>77.77</v>
      </c>
      <c r="G111" s="106">
        <f t="shared" si="5"/>
        <v>77.77</v>
      </c>
    </row>
    <row r="112" spans="1:7" ht="12">
      <c r="A112" s="58">
        <v>9</v>
      </c>
      <c r="B112" s="110" t="s">
        <v>144</v>
      </c>
      <c r="C112" s="131" t="s">
        <v>41</v>
      </c>
      <c r="D112" s="106">
        <v>0</v>
      </c>
      <c r="E112" s="132"/>
      <c r="F112" s="133">
        <v>276.16</v>
      </c>
      <c r="G112" s="106">
        <f t="shared" si="5"/>
        <v>0</v>
      </c>
    </row>
    <row r="113" spans="1:7" ht="12">
      <c r="A113" s="58">
        <v>10</v>
      </c>
      <c r="B113" s="110" t="s">
        <v>67</v>
      </c>
      <c r="C113" s="131" t="s">
        <v>66</v>
      </c>
      <c r="D113" s="106">
        <v>126</v>
      </c>
      <c r="E113" s="132"/>
      <c r="F113" s="133">
        <v>18.47</v>
      </c>
      <c r="G113" s="106">
        <f t="shared" si="5"/>
        <v>2327.22</v>
      </c>
    </row>
    <row r="114" spans="1:7" ht="12">
      <c r="A114" s="58">
        <v>11</v>
      </c>
      <c r="B114" s="110" t="s">
        <v>145</v>
      </c>
      <c r="C114" s="131" t="s">
        <v>44</v>
      </c>
      <c r="D114" s="106">
        <v>0</v>
      </c>
      <c r="E114" s="132"/>
      <c r="F114" s="133">
        <v>226.1</v>
      </c>
      <c r="G114" s="106">
        <f t="shared" si="5"/>
        <v>0</v>
      </c>
    </row>
    <row r="115" spans="1:7" ht="12" customHeight="1">
      <c r="A115" s="58">
        <v>12</v>
      </c>
      <c r="B115" s="110" t="s">
        <v>146</v>
      </c>
      <c r="C115" s="131" t="s">
        <v>44</v>
      </c>
      <c r="D115" s="106">
        <v>0</v>
      </c>
      <c r="E115" s="132"/>
      <c r="F115" s="133">
        <v>118.05</v>
      </c>
      <c r="G115" s="106">
        <f t="shared" si="5"/>
        <v>0</v>
      </c>
    </row>
    <row r="116" spans="1:7" ht="12.75" customHeight="1">
      <c r="A116" s="58">
        <v>13</v>
      </c>
      <c r="B116" s="110" t="s">
        <v>147</v>
      </c>
      <c r="C116" s="131" t="s">
        <v>44</v>
      </c>
      <c r="D116" s="106">
        <v>1</v>
      </c>
      <c r="E116" s="132"/>
      <c r="F116" s="133">
        <v>109.26</v>
      </c>
      <c r="G116" s="106">
        <f t="shared" si="5"/>
        <v>109.26</v>
      </c>
    </row>
    <row r="117" spans="1:7" ht="13.5" customHeight="1">
      <c r="A117" s="58">
        <v>14</v>
      </c>
      <c r="B117" s="110" t="s">
        <v>148</v>
      </c>
      <c r="C117" s="131" t="s">
        <v>44</v>
      </c>
      <c r="D117" s="106">
        <v>2</v>
      </c>
      <c r="E117" s="132"/>
      <c r="F117" s="133">
        <v>510.81</v>
      </c>
      <c r="G117" s="106">
        <f t="shared" si="5"/>
        <v>1021.62</v>
      </c>
    </row>
    <row r="118" spans="1:7" ht="12">
      <c r="A118" s="58">
        <v>15</v>
      </c>
      <c r="B118" s="110" t="s">
        <v>149</v>
      </c>
      <c r="C118" s="131" t="s">
        <v>66</v>
      </c>
      <c r="D118" s="106">
        <v>0</v>
      </c>
      <c r="E118" s="132"/>
      <c r="F118" s="133">
        <v>223</v>
      </c>
      <c r="G118" s="106">
        <f t="shared" si="5"/>
        <v>0</v>
      </c>
    </row>
    <row r="119" spans="1:7" ht="12">
      <c r="A119" s="58">
        <v>16</v>
      </c>
      <c r="B119" s="110" t="s">
        <v>150</v>
      </c>
      <c r="C119" s="131" t="s">
        <v>68</v>
      </c>
      <c r="D119" s="106">
        <v>2</v>
      </c>
      <c r="E119" s="132"/>
      <c r="F119" s="133">
        <v>169.49</v>
      </c>
      <c r="G119" s="106">
        <f t="shared" si="5"/>
        <v>338.98</v>
      </c>
    </row>
    <row r="120" spans="1:7" ht="12">
      <c r="A120" s="58">
        <v>17</v>
      </c>
      <c r="B120" s="110" t="s">
        <v>69</v>
      </c>
      <c r="C120" s="131" t="s">
        <v>70</v>
      </c>
      <c r="D120" s="106">
        <v>2</v>
      </c>
      <c r="E120" s="132"/>
      <c r="F120" s="133">
        <v>74.99</v>
      </c>
      <c r="G120" s="106">
        <f t="shared" si="5"/>
        <v>149.98</v>
      </c>
    </row>
    <row r="121" spans="1:7" ht="12" customHeight="1">
      <c r="A121" s="58">
        <v>18</v>
      </c>
      <c r="B121" s="110" t="s">
        <v>71</v>
      </c>
      <c r="C121" s="131" t="s">
        <v>30</v>
      </c>
      <c r="D121" s="106">
        <v>2.8</v>
      </c>
      <c r="E121" s="132"/>
      <c r="F121" s="133">
        <v>923.43</v>
      </c>
      <c r="G121" s="106">
        <f t="shared" si="5"/>
        <v>2585.604</v>
      </c>
    </row>
    <row r="122" spans="1:7" ht="24">
      <c r="A122" s="58">
        <v>19</v>
      </c>
      <c r="B122" s="110" t="s">
        <v>151</v>
      </c>
      <c r="C122" s="131" t="s">
        <v>44</v>
      </c>
      <c r="D122" s="106">
        <v>11</v>
      </c>
      <c r="E122" s="132"/>
      <c r="F122" s="133">
        <v>46.17</v>
      </c>
      <c r="G122" s="106">
        <f t="shared" si="5"/>
        <v>507.87</v>
      </c>
    </row>
    <row r="123" spans="1:7" ht="12">
      <c r="A123" s="58">
        <v>20</v>
      </c>
      <c r="B123" s="110" t="s">
        <v>72</v>
      </c>
      <c r="C123" s="131" t="s">
        <v>44</v>
      </c>
      <c r="D123" s="114">
        <v>1</v>
      </c>
      <c r="E123" s="132"/>
      <c r="F123" s="135">
        <v>315.37</v>
      </c>
      <c r="G123" s="106">
        <f t="shared" si="5"/>
        <v>315.37</v>
      </c>
    </row>
    <row r="124" spans="1:7" ht="12">
      <c r="A124" s="58">
        <v>21</v>
      </c>
      <c r="B124" s="100" t="s">
        <v>73</v>
      </c>
      <c r="C124" s="131" t="s">
        <v>152</v>
      </c>
      <c r="D124" s="136">
        <v>0</v>
      </c>
      <c r="E124" s="132"/>
      <c r="F124" s="92">
        <v>230.86</v>
      </c>
      <c r="G124" s="106">
        <f t="shared" si="5"/>
        <v>0</v>
      </c>
    </row>
    <row r="125" spans="1:7" ht="12" customHeight="1">
      <c r="A125" s="58">
        <v>22</v>
      </c>
      <c r="B125" s="100" t="s">
        <v>74</v>
      </c>
      <c r="C125" s="131" t="s">
        <v>44</v>
      </c>
      <c r="D125" s="136">
        <v>0</v>
      </c>
      <c r="E125" s="132"/>
      <c r="F125" s="135">
        <v>76.18</v>
      </c>
      <c r="G125" s="106">
        <f t="shared" si="5"/>
        <v>0</v>
      </c>
    </row>
    <row r="126" spans="1:7" ht="24">
      <c r="A126" s="58">
        <v>23</v>
      </c>
      <c r="B126" s="107" t="s">
        <v>205</v>
      </c>
      <c r="C126" s="131" t="s">
        <v>44</v>
      </c>
      <c r="D126" s="136">
        <v>6</v>
      </c>
      <c r="E126" s="132"/>
      <c r="F126" s="135">
        <v>120.45</v>
      </c>
      <c r="G126" s="106">
        <f t="shared" si="5"/>
        <v>722.7</v>
      </c>
    </row>
    <row r="127" spans="1:7" ht="12">
      <c r="A127" s="58"/>
      <c r="B127" s="112" t="s">
        <v>129</v>
      </c>
      <c r="C127" s="116"/>
      <c r="D127" s="114"/>
      <c r="E127" s="114"/>
      <c r="F127" s="92"/>
      <c r="G127" s="114">
        <f>SUM(G104:G126)</f>
        <v>13416.264000000001</v>
      </c>
    </row>
    <row r="128" spans="1:7" ht="12">
      <c r="A128" s="58"/>
      <c r="B128" s="115" t="s">
        <v>95</v>
      </c>
      <c r="C128" s="116"/>
      <c r="D128" s="114"/>
      <c r="E128" s="114"/>
      <c r="F128" s="92"/>
      <c r="G128" s="117">
        <f>G127*1.18</f>
        <v>15831.19152</v>
      </c>
    </row>
    <row r="129" spans="1:9" ht="12">
      <c r="A129" s="58"/>
      <c r="B129" s="72" t="s">
        <v>96</v>
      </c>
      <c r="C129" s="63" t="s">
        <v>11</v>
      </c>
      <c r="D129" s="114"/>
      <c r="E129" s="114"/>
      <c r="F129" s="92"/>
      <c r="G129" s="117">
        <f>G128/C5/12</f>
        <v>0.28991670365893857</v>
      </c>
      <c r="I129" s="46"/>
    </row>
    <row r="130" spans="1:9" ht="12">
      <c r="A130" s="152" t="s">
        <v>153</v>
      </c>
      <c r="B130" s="66" t="s">
        <v>75</v>
      </c>
      <c r="C130" s="63" t="s">
        <v>76</v>
      </c>
      <c r="D130" s="67">
        <f>C5</f>
        <v>4550.5</v>
      </c>
      <c r="E130" s="67"/>
      <c r="F130" s="74">
        <v>2.8</v>
      </c>
      <c r="G130" s="138">
        <f>D130*F130*12</f>
        <v>152896.8</v>
      </c>
      <c r="I130" s="46"/>
    </row>
    <row r="131" spans="1:7" ht="12">
      <c r="A131" s="152"/>
      <c r="B131" s="66"/>
      <c r="C131" s="63"/>
      <c r="D131" s="67"/>
      <c r="E131" s="67"/>
      <c r="F131" s="74"/>
      <c r="G131" s="138"/>
    </row>
    <row r="132" spans="1:9" ht="12">
      <c r="A132" s="152" t="s">
        <v>21</v>
      </c>
      <c r="B132" s="94" t="s">
        <v>78</v>
      </c>
      <c r="C132" s="63" t="s">
        <v>76</v>
      </c>
      <c r="D132" s="67">
        <f>C5</f>
        <v>4550.5</v>
      </c>
      <c r="E132" s="67"/>
      <c r="F132" s="74">
        <v>3.2</v>
      </c>
      <c r="G132" s="138">
        <f>D132*F132*12</f>
        <v>174739.2</v>
      </c>
      <c r="I132" s="46"/>
    </row>
    <row r="133" spans="1:7" ht="12">
      <c r="A133" s="152"/>
      <c r="B133" s="94"/>
      <c r="C133" s="63"/>
      <c r="D133" s="67"/>
      <c r="E133" s="67"/>
      <c r="F133" s="74"/>
      <c r="G133" s="138"/>
    </row>
    <row r="134" spans="1:7" ht="12">
      <c r="A134" s="152" t="s">
        <v>23</v>
      </c>
      <c r="B134" s="140" t="s">
        <v>20</v>
      </c>
      <c r="C134" s="63" t="s">
        <v>11</v>
      </c>
      <c r="D134" s="67">
        <f>C5</f>
        <v>4550.5</v>
      </c>
      <c r="E134" s="67"/>
      <c r="F134" s="68">
        <v>1.78</v>
      </c>
      <c r="G134" s="69">
        <f>F134*D134*12</f>
        <v>97198.68000000001</v>
      </c>
    </row>
    <row r="135" spans="1:7" ht="12">
      <c r="A135" s="152"/>
      <c r="B135" s="140"/>
      <c r="C135" s="63"/>
      <c r="D135" s="67"/>
      <c r="E135" s="67"/>
      <c r="F135" s="68"/>
      <c r="G135" s="69"/>
    </row>
    <row r="136" spans="1:7" ht="12">
      <c r="A136" s="152" t="s">
        <v>77</v>
      </c>
      <c r="B136" s="140" t="s">
        <v>22</v>
      </c>
      <c r="C136" s="63" t="s">
        <v>11</v>
      </c>
      <c r="D136" s="67">
        <f>C5</f>
        <v>4550.5</v>
      </c>
      <c r="E136" s="67"/>
      <c r="F136" s="68">
        <v>1.18</v>
      </c>
      <c r="G136" s="69">
        <f>F136*D136*12</f>
        <v>64435.08</v>
      </c>
    </row>
    <row r="137" spans="1:7" ht="12">
      <c r="A137" s="100"/>
      <c r="B137" s="141" t="s">
        <v>79</v>
      </c>
      <c r="C137" s="63" t="s">
        <v>80</v>
      </c>
      <c r="D137" s="67"/>
      <c r="E137" s="67"/>
      <c r="F137" s="65"/>
      <c r="G137" s="142">
        <f>G23+G27+G28+G54+G56+G71+G83+G93+G101+G128+G130+G132+G134+G136</f>
        <v>903908.9591772</v>
      </c>
    </row>
    <row r="138" spans="1:7" ht="12">
      <c r="A138" s="99"/>
      <c r="B138" s="97" t="s">
        <v>165</v>
      </c>
      <c r="C138" s="63" t="s">
        <v>76</v>
      </c>
      <c r="D138" s="63"/>
      <c r="E138" s="63"/>
      <c r="F138" s="65"/>
      <c r="G138" s="143">
        <f>F132+F130+G129+G94+G84+G72+G57+F27+G24+G55+F134+F136+F28+G102+0.01</f>
        <v>16.563290099571475</v>
      </c>
    </row>
    <row r="139" spans="1:7" ht="12">
      <c r="A139" s="99"/>
      <c r="B139" s="100" t="s">
        <v>166</v>
      </c>
      <c r="C139" s="63"/>
      <c r="D139" s="63"/>
      <c r="E139" s="63"/>
      <c r="F139" s="65"/>
      <c r="G139" s="143"/>
    </row>
    <row r="140" spans="1:7" ht="12">
      <c r="A140" s="99"/>
      <c r="B140" s="141" t="s">
        <v>223</v>
      </c>
      <c r="C140" s="63" t="s">
        <v>76</v>
      </c>
      <c r="D140" s="63"/>
      <c r="E140" s="63"/>
      <c r="F140" s="65"/>
      <c r="G140" s="143">
        <v>16.09</v>
      </c>
    </row>
    <row r="141" spans="1:7" ht="12">
      <c r="A141" s="99"/>
      <c r="B141" s="141" t="s">
        <v>228</v>
      </c>
      <c r="C141" s="63" t="s">
        <v>76</v>
      </c>
      <c r="D141" s="63"/>
      <c r="E141" s="63"/>
      <c r="F141" s="65"/>
      <c r="G141" s="143">
        <f>G138*2-G140-0.01</f>
        <v>17.02658019914295</v>
      </c>
    </row>
    <row r="142" spans="5:7" ht="12">
      <c r="E142" s="3"/>
      <c r="F142" s="2"/>
      <c r="G142" s="25"/>
    </row>
    <row r="143" spans="2:7" ht="12">
      <c r="B143" s="4" t="s">
        <v>225</v>
      </c>
      <c r="E143" s="3"/>
      <c r="F143" s="2"/>
      <c r="G143" s="26">
        <v>16.09</v>
      </c>
    </row>
    <row r="144" spans="2:7" ht="12">
      <c r="B144" s="4" t="s">
        <v>226</v>
      </c>
      <c r="E144" s="3"/>
      <c r="F144" s="2"/>
      <c r="G144" s="47">
        <f>G141/G140</f>
        <v>1.0582088377341796</v>
      </c>
    </row>
    <row r="147" ht="12">
      <c r="B147" s="4" t="s">
        <v>209</v>
      </c>
    </row>
    <row r="149" ht="12">
      <c r="A149" s="42" t="s">
        <v>213</v>
      </c>
    </row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I15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8515625" style="2" customWidth="1"/>
    <col min="4" max="4" width="8.28125" style="3" customWidth="1"/>
    <col min="5" max="5" width="8.8515625" style="2" customWidth="1"/>
    <col min="6" max="6" width="9.00390625" style="5" customWidth="1"/>
    <col min="7" max="7" width="11.14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27" t="s">
        <v>0</v>
      </c>
    </row>
    <row r="2" spans="1:7" ht="12">
      <c r="A2" s="209" t="s">
        <v>82</v>
      </c>
      <c r="B2" s="210"/>
      <c r="C2" s="210"/>
      <c r="D2" s="210"/>
      <c r="E2" s="210"/>
      <c r="F2" s="210"/>
      <c r="G2" s="210"/>
    </row>
    <row r="3" spans="1:7" ht="12">
      <c r="A3" s="209" t="s">
        <v>227</v>
      </c>
      <c r="B3" s="210"/>
      <c r="C3" s="210"/>
      <c r="D3" s="210"/>
      <c r="E3" s="210"/>
      <c r="F3" s="210"/>
      <c r="G3" s="210"/>
    </row>
    <row r="4" spans="1:7" ht="12">
      <c r="A4" s="1"/>
      <c r="B4" s="6" t="s">
        <v>163</v>
      </c>
      <c r="E4" s="3"/>
      <c r="F4" s="2"/>
      <c r="G4" s="5"/>
    </row>
    <row r="5" spans="1:7" ht="12">
      <c r="A5" s="150"/>
      <c r="B5" s="52" t="s">
        <v>1</v>
      </c>
      <c r="C5" s="53">
        <v>10337.5</v>
      </c>
      <c r="D5" s="54"/>
      <c r="E5" s="54"/>
      <c r="F5" s="54"/>
      <c r="G5" s="55"/>
    </row>
    <row r="6" spans="1:7" ht="12">
      <c r="A6" s="150"/>
      <c r="B6" s="55"/>
      <c r="C6" s="56"/>
      <c r="D6" s="56"/>
      <c r="E6" s="56"/>
      <c r="F6" s="56"/>
      <c r="G6" s="55"/>
    </row>
    <row r="7" spans="1:7" ht="24">
      <c r="A7" s="151" t="s">
        <v>2</v>
      </c>
      <c r="B7" s="57" t="s">
        <v>3</v>
      </c>
      <c r="C7" s="58" t="s">
        <v>4</v>
      </c>
      <c r="D7" s="59" t="s">
        <v>5</v>
      </c>
      <c r="E7" s="60" t="s">
        <v>157</v>
      </c>
      <c r="F7" s="59" t="s">
        <v>6</v>
      </c>
      <c r="G7" s="60" t="s">
        <v>81</v>
      </c>
    </row>
    <row r="8" spans="1:7" ht="12">
      <c r="A8" s="62">
        <v>1</v>
      </c>
      <c r="B8" s="62">
        <v>2</v>
      </c>
      <c r="C8" s="63">
        <v>3</v>
      </c>
      <c r="D8" s="64">
        <v>4</v>
      </c>
      <c r="E8" s="63">
        <v>5</v>
      </c>
      <c r="F8" s="62">
        <v>6</v>
      </c>
      <c r="G8" s="62">
        <v>7</v>
      </c>
    </row>
    <row r="9" spans="1:7" ht="12">
      <c r="A9" s="152" t="s">
        <v>7</v>
      </c>
      <c r="B9" s="205" t="s">
        <v>8</v>
      </c>
      <c r="C9" s="206"/>
      <c r="D9" s="206"/>
      <c r="E9" s="206"/>
      <c r="F9" s="206"/>
      <c r="G9" s="62"/>
    </row>
    <row r="10" spans="1:7" ht="12">
      <c r="A10" s="153" t="s">
        <v>9</v>
      </c>
      <c r="B10" s="66" t="s">
        <v>10</v>
      </c>
      <c r="C10" s="63"/>
      <c r="D10" s="67"/>
      <c r="E10" s="67"/>
      <c r="F10" s="95"/>
      <c r="G10" s="69"/>
    </row>
    <row r="11" spans="1:7" ht="12.75" customHeight="1">
      <c r="A11" s="154">
        <v>1</v>
      </c>
      <c r="B11" s="70" t="s">
        <v>83</v>
      </c>
      <c r="C11" s="63" t="s">
        <v>84</v>
      </c>
      <c r="D11" s="67">
        <v>1206.3</v>
      </c>
      <c r="E11" s="67">
        <v>240</v>
      </c>
      <c r="F11" s="71">
        <v>0.43</v>
      </c>
      <c r="G11" s="67">
        <f>D11*E11*F11</f>
        <v>124490.16</v>
      </c>
    </row>
    <row r="12" spans="1:7" ht="12">
      <c r="A12" s="154">
        <v>2</v>
      </c>
      <c r="B12" s="70" t="s">
        <v>85</v>
      </c>
      <c r="C12" s="63" t="s">
        <v>84</v>
      </c>
      <c r="D12" s="67">
        <v>1206.3</v>
      </c>
      <c r="E12" s="67">
        <v>24</v>
      </c>
      <c r="F12" s="65">
        <v>1.53</v>
      </c>
      <c r="G12" s="67">
        <f aca="true" t="shared" si="0" ref="G12:G21">D12*E12*F12</f>
        <v>44295.335999999996</v>
      </c>
    </row>
    <row r="13" spans="1:7" ht="12.75" customHeight="1">
      <c r="A13" s="154">
        <v>3</v>
      </c>
      <c r="B13" s="70" t="s">
        <v>86</v>
      </c>
      <c r="C13" s="63" t="s">
        <v>84</v>
      </c>
      <c r="D13" s="67">
        <v>252</v>
      </c>
      <c r="E13" s="67">
        <v>2</v>
      </c>
      <c r="F13" s="65">
        <v>19.24</v>
      </c>
      <c r="G13" s="67">
        <f t="shared" si="0"/>
        <v>9696.96</v>
      </c>
    </row>
    <row r="14" spans="1:7" ht="12.75" customHeight="1">
      <c r="A14" s="154">
        <v>4</v>
      </c>
      <c r="B14" s="70" t="s">
        <v>158</v>
      </c>
      <c r="C14" s="63" t="s">
        <v>84</v>
      </c>
      <c r="D14" s="67">
        <v>124.2</v>
      </c>
      <c r="E14" s="67">
        <v>24</v>
      </c>
      <c r="F14" s="65">
        <v>1.24</v>
      </c>
      <c r="G14" s="67">
        <f t="shared" si="0"/>
        <v>3696.192</v>
      </c>
    </row>
    <row r="15" spans="1:7" ht="12" customHeight="1">
      <c r="A15" s="154">
        <v>5</v>
      </c>
      <c r="B15" s="70" t="s">
        <v>87</v>
      </c>
      <c r="C15" s="63" t="s">
        <v>84</v>
      </c>
      <c r="D15" s="67">
        <v>124.5</v>
      </c>
      <c r="E15" s="67">
        <v>168</v>
      </c>
      <c r="F15" s="65">
        <v>0.4</v>
      </c>
      <c r="G15" s="67">
        <f t="shared" si="0"/>
        <v>8366.4</v>
      </c>
    </row>
    <row r="16" spans="1:7" ht="12.75" customHeight="1">
      <c r="A16" s="154">
        <v>6</v>
      </c>
      <c r="B16" s="70" t="s">
        <v>88</v>
      </c>
      <c r="C16" s="63" t="s">
        <v>84</v>
      </c>
      <c r="D16" s="67">
        <v>124.5</v>
      </c>
      <c r="E16" s="67">
        <v>14</v>
      </c>
      <c r="F16" s="65">
        <v>1.53</v>
      </c>
      <c r="G16" s="67">
        <f t="shared" si="0"/>
        <v>2666.79</v>
      </c>
    </row>
    <row r="17" spans="1:7" ht="12">
      <c r="A17" s="154">
        <v>7</v>
      </c>
      <c r="B17" s="70" t="s">
        <v>89</v>
      </c>
      <c r="C17" s="63" t="s">
        <v>84</v>
      </c>
      <c r="D17" s="67">
        <v>1509</v>
      </c>
      <c r="E17" s="67">
        <v>2</v>
      </c>
      <c r="F17" s="65">
        <v>2.11</v>
      </c>
      <c r="G17" s="67">
        <f t="shared" si="0"/>
        <v>6367.98</v>
      </c>
    </row>
    <row r="18" spans="1:7" ht="12" customHeight="1">
      <c r="A18" s="154">
        <v>8</v>
      </c>
      <c r="B18" s="70" t="s">
        <v>90</v>
      </c>
      <c r="C18" s="63" t="s">
        <v>84</v>
      </c>
      <c r="D18" s="67">
        <v>120</v>
      </c>
      <c r="E18" s="67">
        <v>2</v>
      </c>
      <c r="F18" s="65">
        <v>3.02</v>
      </c>
      <c r="G18" s="67">
        <f t="shared" si="0"/>
        <v>724.8</v>
      </c>
    </row>
    <row r="19" spans="1:7" ht="12">
      <c r="A19" s="154">
        <v>9</v>
      </c>
      <c r="B19" s="70" t="s">
        <v>91</v>
      </c>
      <c r="C19" s="63" t="s">
        <v>84</v>
      </c>
      <c r="D19" s="67">
        <v>255</v>
      </c>
      <c r="E19" s="67">
        <v>12</v>
      </c>
      <c r="F19" s="65">
        <v>2.46</v>
      </c>
      <c r="G19" s="67">
        <f t="shared" si="0"/>
        <v>7527.599999999999</v>
      </c>
    </row>
    <row r="20" spans="1:7" ht="12">
      <c r="A20" s="154">
        <v>10</v>
      </c>
      <c r="B20" s="70" t="s">
        <v>92</v>
      </c>
      <c r="C20" s="63" t="s">
        <v>84</v>
      </c>
      <c r="D20" s="67">
        <v>120</v>
      </c>
      <c r="E20" s="67">
        <v>2</v>
      </c>
      <c r="F20" s="65">
        <v>3.69</v>
      </c>
      <c r="G20" s="67">
        <f t="shared" si="0"/>
        <v>885.6</v>
      </c>
    </row>
    <row r="21" spans="1:7" ht="12">
      <c r="A21" s="154">
        <v>11</v>
      </c>
      <c r="B21" s="70" t="s">
        <v>93</v>
      </c>
      <c r="C21" s="63" t="s">
        <v>84</v>
      </c>
      <c r="D21" s="67">
        <v>95</v>
      </c>
      <c r="E21" s="67">
        <v>12</v>
      </c>
      <c r="F21" s="65">
        <v>1.57</v>
      </c>
      <c r="G21" s="67">
        <f t="shared" si="0"/>
        <v>1789.8000000000002</v>
      </c>
    </row>
    <row r="22" spans="1:7" ht="12">
      <c r="A22" s="154"/>
      <c r="B22" s="72" t="s">
        <v>94</v>
      </c>
      <c r="C22" s="63"/>
      <c r="D22" s="67"/>
      <c r="E22" s="67"/>
      <c r="F22" s="68"/>
      <c r="G22" s="67">
        <f>SUM(G11:G21)</f>
        <v>210507.618</v>
      </c>
    </row>
    <row r="23" spans="1:7" ht="12">
      <c r="A23" s="154"/>
      <c r="B23" s="72" t="s">
        <v>95</v>
      </c>
      <c r="C23" s="63"/>
      <c r="D23" s="67"/>
      <c r="E23" s="67"/>
      <c r="F23" s="68"/>
      <c r="G23" s="69">
        <f>G22*1.18</f>
        <v>248398.98923999997</v>
      </c>
    </row>
    <row r="24" spans="1:9" ht="12.75" customHeight="1">
      <c r="A24" s="155"/>
      <c r="B24" s="72" t="s">
        <v>96</v>
      </c>
      <c r="C24" s="63" t="s">
        <v>11</v>
      </c>
      <c r="D24" s="67"/>
      <c r="E24" s="67"/>
      <c r="F24" s="68"/>
      <c r="G24" s="69">
        <f>G23/C5/12</f>
        <v>2.0024102316807735</v>
      </c>
      <c r="I24" s="46"/>
    </row>
    <row r="25" spans="1:7" ht="13.5" customHeight="1">
      <c r="A25" s="156" t="s">
        <v>12</v>
      </c>
      <c r="B25" s="66" t="s">
        <v>97</v>
      </c>
      <c r="C25" s="63"/>
      <c r="D25" s="67"/>
      <c r="E25" s="67"/>
      <c r="F25" s="68"/>
      <c r="G25" s="69"/>
    </row>
    <row r="26" spans="1:7" ht="12" customHeight="1">
      <c r="A26" s="156" t="s">
        <v>14</v>
      </c>
      <c r="B26" s="66" t="s">
        <v>98</v>
      </c>
      <c r="C26" s="63"/>
      <c r="D26" s="67"/>
      <c r="E26" s="67"/>
      <c r="F26" s="68"/>
      <c r="G26" s="69"/>
    </row>
    <row r="27" spans="1:9" ht="13.5" customHeight="1">
      <c r="A27" s="157" t="s">
        <v>16</v>
      </c>
      <c r="B27" s="73" t="s">
        <v>13</v>
      </c>
      <c r="C27" s="63" t="s">
        <v>11</v>
      </c>
      <c r="D27" s="67">
        <f>C5</f>
        <v>10337.5</v>
      </c>
      <c r="E27" s="67"/>
      <c r="F27" s="74">
        <v>1.39</v>
      </c>
      <c r="G27" s="69">
        <f>F27*D27*12</f>
        <v>172429.49999999997</v>
      </c>
      <c r="I27" s="46"/>
    </row>
    <row r="28" spans="1:9" ht="13.5" customHeight="1">
      <c r="A28" s="156" t="s">
        <v>18</v>
      </c>
      <c r="B28" s="73" t="s">
        <v>15</v>
      </c>
      <c r="C28" s="63" t="s">
        <v>11</v>
      </c>
      <c r="D28" s="67">
        <f>C5</f>
        <v>10337.5</v>
      </c>
      <c r="E28" s="67"/>
      <c r="F28" s="74">
        <v>0.16</v>
      </c>
      <c r="G28" s="69">
        <f>F28*D28*12</f>
        <v>19848</v>
      </c>
      <c r="I28" s="46"/>
    </row>
    <row r="29" spans="1:7" ht="24">
      <c r="A29" s="156" t="s">
        <v>99</v>
      </c>
      <c r="B29" s="73" t="s">
        <v>17</v>
      </c>
      <c r="C29" s="63"/>
      <c r="D29" s="67"/>
      <c r="E29" s="67"/>
      <c r="F29" s="68"/>
      <c r="G29" s="69"/>
    </row>
    <row r="30" spans="1:7" ht="14.25" customHeight="1">
      <c r="A30" s="156"/>
      <c r="B30" s="75" t="s">
        <v>167</v>
      </c>
      <c r="C30" s="76"/>
      <c r="D30" s="67"/>
      <c r="E30" s="67"/>
      <c r="F30" s="77"/>
      <c r="G30" s="67">
        <f aca="true" t="shared" si="1" ref="G30:G54">D30*E30*F30</f>
        <v>0</v>
      </c>
    </row>
    <row r="31" spans="1:7" ht="12">
      <c r="A31" s="155">
        <v>1</v>
      </c>
      <c r="B31" s="78" t="s">
        <v>100</v>
      </c>
      <c r="C31" s="79" t="s">
        <v>56</v>
      </c>
      <c r="D31" s="67">
        <v>636</v>
      </c>
      <c r="E31" s="67">
        <v>1</v>
      </c>
      <c r="F31" s="77">
        <v>2.31</v>
      </c>
      <c r="G31" s="67">
        <f t="shared" si="1"/>
        <v>1469.16</v>
      </c>
    </row>
    <row r="32" spans="1:7" ht="12" customHeight="1">
      <c r="A32" s="155">
        <v>2</v>
      </c>
      <c r="B32" s="78" t="s">
        <v>101</v>
      </c>
      <c r="C32" s="80" t="s">
        <v>56</v>
      </c>
      <c r="D32" s="67">
        <v>636</v>
      </c>
      <c r="E32" s="67">
        <v>28</v>
      </c>
      <c r="F32" s="77">
        <v>0.19</v>
      </c>
      <c r="G32" s="67">
        <f t="shared" si="1"/>
        <v>3383.52</v>
      </c>
    </row>
    <row r="33" spans="1:7" ht="12" customHeight="1">
      <c r="A33" s="155">
        <v>3</v>
      </c>
      <c r="B33" s="78" t="s">
        <v>103</v>
      </c>
      <c r="C33" s="80" t="s">
        <v>104</v>
      </c>
      <c r="D33" s="67">
        <v>15</v>
      </c>
      <c r="E33" s="67">
        <v>168</v>
      </c>
      <c r="F33" s="77">
        <v>4.41</v>
      </c>
      <c r="G33" s="67">
        <f>D33*E33*F33</f>
        <v>11113.2</v>
      </c>
    </row>
    <row r="34" spans="1:7" ht="12" customHeight="1">
      <c r="A34" s="155">
        <v>4</v>
      </c>
      <c r="B34" s="78" t="s">
        <v>105</v>
      </c>
      <c r="C34" s="80" t="s">
        <v>56</v>
      </c>
      <c r="D34" s="67">
        <v>2451</v>
      </c>
      <c r="E34" s="67">
        <v>1</v>
      </c>
      <c r="F34" s="77">
        <v>1.61</v>
      </c>
      <c r="G34" s="67">
        <f t="shared" si="1"/>
        <v>3946.11</v>
      </c>
    </row>
    <row r="35" spans="1:7" ht="12" customHeight="1">
      <c r="A35" s="155">
        <v>5</v>
      </c>
      <c r="B35" s="78" t="s">
        <v>106</v>
      </c>
      <c r="C35" s="80" t="s">
        <v>56</v>
      </c>
      <c r="D35" s="67">
        <v>2451</v>
      </c>
      <c r="E35" s="67">
        <v>168</v>
      </c>
      <c r="F35" s="77">
        <v>0.09</v>
      </c>
      <c r="G35" s="67">
        <f t="shared" si="1"/>
        <v>37059.119999999995</v>
      </c>
    </row>
    <row r="36" spans="1:7" ht="12" customHeight="1">
      <c r="A36" s="155">
        <v>6</v>
      </c>
      <c r="B36" s="78" t="s">
        <v>110</v>
      </c>
      <c r="C36" s="80" t="s">
        <v>56</v>
      </c>
      <c r="D36" s="67">
        <v>1082</v>
      </c>
      <c r="E36" s="67">
        <v>140</v>
      </c>
      <c r="F36" s="77">
        <v>0.19</v>
      </c>
      <c r="G36" s="67">
        <f t="shared" si="1"/>
        <v>28781.2</v>
      </c>
    </row>
    <row r="37" spans="1:7" ht="12">
      <c r="A37" s="155">
        <v>7</v>
      </c>
      <c r="B37" s="78" t="s">
        <v>111</v>
      </c>
      <c r="C37" s="80" t="s">
        <v>56</v>
      </c>
      <c r="D37" s="67">
        <v>108</v>
      </c>
      <c r="E37" s="67">
        <v>28</v>
      </c>
      <c r="F37" s="77">
        <v>0.19</v>
      </c>
      <c r="G37" s="67">
        <f t="shared" si="1"/>
        <v>574.5600000000001</v>
      </c>
    </row>
    <row r="38" spans="1:7" ht="12.75" customHeight="1">
      <c r="A38" s="155">
        <v>8</v>
      </c>
      <c r="B38" s="78" t="s">
        <v>107</v>
      </c>
      <c r="C38" s="80" t="s">
        <v>108</v>
      </c>
      <c r="D38" s="67">
        <v>5.5</v>
      </c>
      <c r="E38" s="67">
        <v>1</v>
      </c>
      <c r="F38" s="77">
        <v>15.2</v>
      </c>
      <c r="G38" s="67">
        <f t="shared" si="1"/>
        <v>83.6</v>
      </c>
    </row>
    <row r="39" spans="1:7" ht="12">
      <c r="A39" s="155">
        <v>9</v>
      </c>
      <c r="B39" s="78" t="s">
        <v>109</v>
      </c>
      <c r="C39" s="80" t="s">
        <v>104</v>
      </c>
      <c r="D39" s="67">
        <v>18</v>
      </c>
      <c r="E39" s="67">
        <v>3</v>
      </c>
      <c r="F39" s="77">
        <v>3.19</v>
      </c>
      <c r="G39" s="67">
        <f t="shared" si="1"/>
        <v>172.26</v>
      </c>
    </row>
    <row r="40" spans="1:7" ht="12">
      <c r="A40" s="155">
        <v>10</v>
      </c>
      <c r="B40" s="78" t="s">
        <v>168</v>
      </c>
      <c r="C40" s="80" t="s">
        <v>56</v>
      </c>
      <c r="D40" s="67">
        <v>2325</v>
      </c>
      <c r="E40" s="67">
        <v>140</v>
      </c>
      <c r="F40" s="81">
        <v>0.09</v>
      </c>
      <c r="G40" s="67">
        <f t="shared" si="1"/>
        <v>29295</v>
      </c>
    </row>
    <row r="41" spans="1:7" ht="12">
      <c r="A41" s="155">
        <v>11</v>
      </c>
      <c r="B41" s="82" t="s">
        <v>169</v>
      </c>
      <c r="C41" s="83" t="s">
        <v>114</v>
      </c>
      <c r="D41" s="67">
        <v>45.24</v>
      </c>
      <c r="E41" s="67">
        <v>2</v>
      </c>
      <c r="F41" s="84">
        <v>35.42</v>
      </c>
      <c r="G41" s="67">
        <f t="shared" si="1"/>
        <v>3204.8016000000002</v>
      </c>
    </row>
    <row r="42" spans="1:7" ht="12">
      <c r="A42" s="155">
        <v>12</v>
      </c>
      <c r="B42" s="85" t="s">
        <v>115</v>
      </c>
      <c r="C42" s="83" t="s">
        <v>48</v>
      </c>
      <c r="D42" s="67">
        <v>5.5</v>
      </c>
      <c r="E42" s="67">
        <v>1</v>
      </c>
      <c r="F42" s="84">
        <v>125.54</v>
      </c>
      <c r="G42" s="67">
        <f t="shared" si="1"/>
        <v>690.47</v>
      </c>
    </row>
    <row r="43" spans="1:7" ht="12">
      <c r="A43" s="155">
        <v>13</v>
      </c>
      <c r="B43" s="85" t="s">
        <v>187</v>
      </c>
      <c r="C43" s="83" t="s">
        <v>45</v>
      </c>
      <c r="D43" s="67">
        <v>12</v>
      </c>
      <c r="E43" s="67">
        <v>168</v>
      </c>
      <c r="F43" s="86">
        <v>2.22</v>
      </c>
      <c r="G43" s="67">
        <f>D43*E43*F43</f>
        <v>4475.52</v>
      </c>
    </row>
    <row r="44" spans="1:7" ht="13.5" customHeight="1">
      <c r="A44" s="155"/>
      <c r="B44" s="147" t="s">
        <v>170</v>
      </c>
      <c r="C44" s="88"/>
      <c r="D44" s="67"/>
      <c r="E44" s="67"/>
      <c r="F44" s="90"/>
      <c r="G44" s="67">
        <f t="shared" si="1"/>
        <v>0</v>
      </c>
    </row>
    <row r="45" spans="1:7" ht="13.5" customHeight="1">
      <c r="A45" s="155">
        <v>14</v>
      </c>
      <c r="B45" s="78" t="s">
        <v>102</v>
      </c>
      <c r="C45" s="80" t="s">
        <v>56</v>
      </c>
      <c r="D45" s="67">
        <v>636</v>
      </c>
      <c r="E45" s="67">
        <v>1</v>
      </c>
      <c r="F45" s="77">
        <v>2.72</v>
      </c>
      <c r="G45" s="67">
        <f t="shared" si="1"/>
        <v>1729.92</v>
      </c>
    </row>
    <row r="46" spans="1:7" ht="12">
      <c r="A46" s="155">
        <v>15</v>
      </c>
      <c r="B46" s="78" t="s">
        <v>164</v>
      </c>
      <c r="C46" s="80" t="s">
        <v>56</v>
      </c>
      <c r="D46" s="67">
        <v>881</v>
      </c>
      <c r="E46" s="67">
        <v>10</v>
      </c>
      <c r="F46" s="77">
        <v>2.72</v>
      </c>
      <c r="G46" s="67">
        <f t="shared" si="1"/>
        <v>23963.2</v>
      </c>
    </row>
    <row r="47" spans="1:7" ht="12">
      <c r="A47" s="155">
        <v>16</v>
      </c>
      <c r="B47" s="78" t="s">
        <v>171</v>
      </c>
      <c r="C47" s="80" t="s">
        <v>56</v>
      </c>
      <c r="D47" s="67">
        <v>881</v>
      </c>
      <c r="E47" s="67">
        <v>40</v>
      </c>
      <c r="F47" s="77">
        <v>0.93</v>
      </c>
      <c r="G47" s="67">
        <f t="shared" si="1"/>
        <v>32773.200000000004</v>
      </c>
    </row>
    <row r="48" spans="1:7" ht="12">
      <c r="A48" s="155">
        <v>17</v>
      </c>
      <c r="B48" s="78" t="s">
        <v>172</v>
      </c>
      <c r="C48" s="80" t="s">
        <v>108</v>
      </c>
      <c r="D48" s="67">
        <v>124.5</v>
      </c>
      <c r="E48" s="67">
        <v>40</v>
      </c>
      <c r="F48" s="81">
        <v>0.93</v>
      </c>
      <c r="G48" s="67">
        <f t="shared" si="1"/>
        <v>4631.400000000001</v>
      </c>
    </row>
    <row r="49" spans="1:7" ht="12">
      <c r="A49" s="155">
        <v>18</v>
      </c>
      <c r="B49" s="78" t="s">
        <v>112</v>
      </c>
      <c r="C49" s="80" t="s">
        <v>56</v>
      </c>
      <c r="D49" s="67">
        <v>881</v>
      </c>
      <c r="E49" s="67">
        <v>40</v>
      </c>
      <c r="F49" s="77">
        <v>0.37</v>
      </c>
      <c r="G49" s="67">
        <f t="shared" si="1"/>
        <v>13038.8</v>
      </c>
    </row>
    <row r="50" spans="1:7" ht="12">
      <c r="A50" s="155">
        <v>19</v>
      </c>
      <c r="B50" s="78" t="s">
        <v>173</v>
      </c>
      <c r="C50" s="80" t="s">
        <v>56</v>
      </c>
      <c r="D50" s="67">
        <v>108</v>
      </c>
      <c r="E50" s="67">
        <v>5</v>
      </c>
      <c r="F50" s="77">
        <v>2.72</v>
      </c>
      <c r="G50" s="67">
        <f t="shared" si="1"/>
        <v>1468.8000000000002</v>
      </c>
    </row>
    <row r="51" spans="1:7" ht="12.75" customHeight="1">
      <c r="A51" s="155">
        <v>20</v>
      </c>
      <c r="B51" s="78" t="s">
        <v>113</v>
      </c>
      <c r="C51" s="80" t="s">
        <v>56</v>
      </c>
      <c r="D51" s="91">
        <v>88</v>
      </c>
      <c r="E51" s="67">
        <v>2</v>
      </c>
      <c r="F51" s="77">
        <v>6.46</v>
      </c>
      <c r="G51" s="67">
        <f t="shared" si="1"/>
        <v>1136.96</v>
      </c>
    </row>
    <row r="52" spans="1:7" ht="27.75" customHeight="1">
      <c r="A52" s="155">
        <v>21</v>
      </c>
      <c r="B52" s="82" t="s">
        <v>215</v>
      </c>
      <c r="C52" s="83" t="s">
        <v>30</v>
      </c>
      <c r="D52" s="91">
        <v>1.341</v>
      </c>
      <c r="E52" s="67">
        <v>3</v>
      </c>
      <c r="F52" s="92">
        <v>2074.05</v>
      </c>
      <c r="G52" s="67">
        <f t="shared" si="1"/>
        <v>8343.90315</v>
      </c>
    </row>
    <row r="53" spans="1:7" ht="25.5" customHeight="1">
      <c r="A53" s="155">
        <v>22</v>
      </c>
      <c r="B53" s="82" t="s">
        <v>216</v>
      </c>
      <c r="C53" s="83" t="s">
        <v>30</v>
      </c>
      <c r="D53" s="91">
        <v>1.341</v>
      </c>
      <c r="E53" s="67">
        <v>3</v>
      </c>
      <c r="F53" s="92">
        <v>3234.65</v>
      </c>
      <c r="G53" s="67">
        <f t="shared" si="1"/>
        <v>13012.996949999999</v>
      </c>
    </row>
    <row r="54" spans="1:7" ht="12.75" customHeight="1">
      <c r="A54" s="155">
        <v>23</v>
      </c>
      <c r="B54" s="82" t="s">
        <v>203</v>
      </c>
      <c r="C54" s="83" t="s">
        <v>45</v>
      </c>
      <c r="D54" s="91">
        <v>12</v>
      </c>
      <c r="E54" s="67">
        <v>120</v>
      </c>
      <c r="F54" s="92">
        <v>2.22</v>
      </c>
      <c r="G54" s="67">
        <f t="shared" si="1"/>
        <v>3196.8</v>
      </c>
    </row>
    <row r="55" spans="1:7" ht="12">
      <c r="A55" s="155"/>
      <c r="B55" s="72" t="s">
        <v>94</v>
      </c>
      <c r="C55" s="83" t="s">
        <v>80</v>
      </c>
      <c r="D55" s="67"/>
      <c r="E55" s="67"/>
      <c r="F55" s="93"/>
      <c r="G55" s="67">
        <f>SUM(G30:G53)</f>
        <v>224347.70169999998</v>
      </c>
    </row>
    <row r="56" spans="1:7" ht="12">
      <c r="A56" s="155"/>
      <c r="B56" s="72" t="s">
        <v>95</v>
      </c>
      <c r="C56" s="83"/>
      <c r="D56" s="67"/>
      <c r="E56" s="67"/>
      <c r="F56" s="93"/>
      <c r="G56" s="69">
        <f>G55*1.18</f>
        <v>264730.28800599993</v>
      </c>
    </row>
    <row r="57" spans="1:9" ht="13.5" customHeight="1">
      <c r="A57" s="159"/>
      <c r="B57" s="72" t="s">
        <v>96</v>
      </c>
      <c r="C57" s="63" t="s">
        <v>11</v>
      </c>
      <c r="D57" s="67"/>
      <c r="E57" s="67"/>
      <c r="F57" s="93"/>
      <c r="G57" s="69">
        <f>G56/C5/12</f>
        <v>2.134061168931882</v>
      </c>
      <c r="I57" s="46"/>
    </row>
    <row r="58" spans="1:7" ht="13.5" customHeight="1">
      <c r="A58" s="157" t="s">
        <v>116</v>
      </c>
      <c r="B58" s="73" t="s">
        <v>19</v>
      </c>
      <c r="C58" s="63" t="s">
        <v>117</v>
      </c>
      <c r="D58" s="67">
        <v>2676.3</v>
      </c>
      <c r="E58" s="67"/>
      <c r="F58" s="68">
        <v>0.71</v>
      </c>
      <c r="G58" s="69">
        <f>F58*D58*12</f>
        <v>22802.076</v>
      </c>
    </row>
    <row r="59" spans="1:7" ht="12.75" customHeight="1">
      <c r="A59" s="157"/>
      <c r="B59" s="73"/>
      <c r="C59" s="63" t="s">
        <v>11</v>
      </c>
      <c r="D59" s="67"/>
      <c r="E59" s="67"/>
      <c r="F59" s="68"/>
      <c r="G59" s="69">
        <f>G58/C5/12</f>
        <v>0.18381359129383312</v>
      </c>
    </row>
    <row r="60" spans="1:7" ht="12">
      <c r="A60" s="152" t="s">
        <v>118</v>
      </c>
      <c r="B60" s="94" t="s">
        <v>24</v>
      </c>
      <c r="C60" s="95"/>
      <c r="D60" s="96" t="s">
        <v>119</v>
      </c>
      <c r="E60" s="96"/>
      <c r="F60" s="65"/>
      <c r="G60" s="62"/>
    </row>
    <row r="61" spans="1:7" ht="12">
      <c r="A61" s="152" t="s">
        <v>120</v>
      </c>
      <c r="B61" s="97" t="s">
        <v>25</v>
      </c>
      <c r="C61" s="98"/>
      <c r="D61" s="96"/>
      <c r="E61" s="96"/>
      <c r="F61" s="65"/>
      <c r="G61" s="62"/>
    </row>
    <row r="62" spans="1:7" ht="12">
      <c r="A62" s="160">
        <v>1</v>
      </c>
      <c r="B62" s="99" t="s">
        <v>217</v>
      </c>
      <c r="C62" s="62" t="s">
        <v>122</v>
      </c>
      <c r="D62" s="91">
        <v>12</v>
      </c>
      <c r="E62" s="91"/>
      <c r="F62" s="63">
        <v>36.87</v>
      </c>
      <c r="G62" s="62">
        <f>D62*F62</f>
        <v>442.43999999999994</v>
      </c>
    </row>
    <row r="63" spans="1:7" ht="12.75" customHeight="1">
      <c r="A63" s="163">
        <v>2</v>
      </c>
      <c r="B63" s="164" t="s">
        <v>121</v>
      </c>
      <c r="C63" s="101" t="s">
        <v>122</v>
      </c>
      <c r="D63" s="101">
        <v>233</v>
      </c>
      <c r="E63" s="101"/>
      <c r="F63" s="102">
        <v>18.47</v>
      </c>
      <c r="G63" s="165">
        <f aca="true" t="shared" si="2" ref="G63:G72">D63*F63</f>
        <v>4303.509999999999</v>
      </c>
    </row>
    <row r="64" spans="1:7" ht="13.5" customHeight="1">
      <c r="A64" s="161">
        <v>3</v>
      </c>
      <c r="B64" s="100" t="s">
        <v>28</v>
      </c>
      <c r="C64" s="104" t="s">
        <v>29</v>
      </c>
      <c r="D64" s="104">
        <v>233</v>
      </c>
      <c r="E64" s="104"/>
      <c r="F64" s="105">
        <v>18.47</v>
      </c>
      <c r="G64" s="148">
        <f t="shared" si="2"/>
        <v>4303.509999999999</v>
      </c>
    </row>
    <row r="65" spans="1:7" ht="24">
      <c r="A65" s="161">
        <v>4</v>
      </c>
      <c r="B65" s="107" t="s">
        <v>123</v>
      </c>
      <c r="C65" s="104" t="s">
        <v>30</v>
      </c>
      <c r="D65" s="108">
        <v>2.676</v>
      </c>
      <c r="E65" s="104"/>
      <c r="F65" s="105">
        <v>1846.86</v>
      </c>
      <c r="G65" s="148">
        <f t="shared" si="2"/>
        <v>4942.19736</v>
      </c>
    </row>
    <row r="66" spans="1:7" ht="24.75" customHeight="1">
      <c r="A66" s="160">
        <v>5</v>
      </c>
      <c r="B66" s="107" t="s">
        <v>174</v>
      </c>
      <c r="C66" s="104" t="s">
        <v>32</v>
      </c>
      <c r="D66" s="104">
        <v>0.75</v>
      </c>
      <c r="E66" s="104"/>
      <c r="F66" s="105">
        <v>2077.72</v>
      </c>
      <c r="G66" s="148">
        <f t="shared" si="2"/>
        <v>1558.29</v>
      </c>
    </row>
    <row r="67" spans="1:7" ht="12">
      <c r="A67" s="161">
        <v>6</v>
      </c>
      <c r="B67" s="107" t="s">
        <v>33</v>
      </c>
      <c r="C67" s="104" t="s">
        <v>34</v>
      </c>
      <c r="D67" s="104">
        <v>8</v>
      </c>
      <c r="E67" s="104"/>
      <c r="F67" s="105">
        <v>19.95</v>
      </c>
      <c r="G67" s="148">
        <f t="shared" si="2"/>
        <v>159.6</v>
      </c>
    </row>
    <row r="68" spans="1:7" ht="13.5" customHeight="1">
      <c r="A68" s="161">
        <v>7</v>
      </c>
      <c r="B68" s="107" t="s">
        <v>197</v>
      </c>
      <c r="C68" s="104" t="s">
        <v>35</v>
      </c>
      <c r="D68" s="104">
        <v>15</v>
      </c>
      <c r="E68" s="104"/>
      <c r="F68" s="105">
        <v>277.9</v>
      </c>
      <c r="G68" s="148">
        <f t="shared" si="2"/>
        <v>4168.5</v>
      </c>
    </row>
    <row r="69" spans="1:7" ht="12" customHeight="1">
      <c r="A69" s="161">
        <v>8</v>
      </c>
      <c r="B69" s="110" t="s">
        <v>128</v>
      </c>
      <c r="C69" s="104" t="s">
        <v>44</v>
      </c>
      <c r="D69" s="111">
        <v>2</v>
      </c>
      <c r="E69" s="104"/>
      <c r="F69" s="81">
        <v>500.96</v>
      </c>
      <c r="G69" s="148">
        <f>D69*F69</f>
        <v>1001.92</v>
      </c>
    </row>
    <row r="70" spans="1:7" ht="12">
      <c r="A70" s="162">
        <v>9</v>
      </c>
      <c r="B70" s="107" t="s">
        <v>125</v>
      </c>
      <c r="C70" s="104" t="s">
        <v>45</v>
      </c>
      <c r="D70" s="104">
        <v>14.04</v>
      </c>
      <c r="E70" s="104"/>
      <c r="F70" s="105">
        <v>50.56</v>
      </c>
      <c r="G70" s="148">
        <f t="shared" si="2"/>
        <v>709.8624</v>
      </c>
    </row>
    <row r="71" spans="1:7" ht="13.5" customHeight="1">
      <c r="A71" s="161">
        <v>10</v>
      </c>
      <c r="B71" s="107" t="s">
        <v>126</v>
      </c>
      <c r="C71" s="104" t="s">
        <v>27</v>
      </c>
      <c r="D71" s="104">
        <v>2</v>
      </c>
      <c r="E71" s="104"/>
      <c r="F71" s="105">
        <v>967.29</v>
      </c>
      <c r="G71" s="148">
        <f t="shared" si="2"/>
        <v>1934.58</v>
      </c>
    </row>
    <row r="72" spans="1:7" ht="13.5" customHeight="1">
      <c r="A72" s="161">
        <v>11</v>
      </c>
      <c r="B72" s="110" t="s">
        <v>127</v>
      </c>
      <c r="C72" s="104" t="s">
        <v>56</v>
      </c>
      <c r="D72" s="104">
        <v>75</v>
      </c>
      <c r="E72" s="104"/>
      <c r="F72" s="105">
        <v>5.54</v>
      </c>
      <c r="G72" s="148">
        <f t="shared" si="2"/>
        <v>415.5</v>
      </c>
    </row>
    <row r="73" spans="1:7" ht="11.25" customHeight="1">
      <c r="A73" s="100"/>
      <c r="B73" s="112" t="s">
        <v>129</v>
      </c>
      <c r="C73" s="104"/>
      <c r="D73" s="113"/>
      <c r="E73" s="113"/>
      <c r="F73" s="81"/>
      <c r="G73" s="149">
        <f>SUM(G63:G72)+G62</f>
        <v>23939.90976</v>
      </c>
    </row>
    <row r="74" spans="1:7" ht="12" customHeight="1">
      <c r="A74" s="100"/>
      <c r="B74" s="115" t="s">
        <v>95</v>
      </c>
      <c r="C74" s="116"/>
      <c r="D74" s="116"/>
      <c r="E74" s="116"/>
      <c r="F74" s="92"/>
      <c r="G74" s="117">
        <f>G73*1.18</f>
        <v>28249.093516799996</v>
      </c>
    </row>
    <row r="75" spans="1:9" ht="12" customHeight="1">
      <c r="A75" s="100"/>
      <c r="B75" s="72" t="s">
        <v>96</v>
      </c>
      <c r="C75" s="63" t="s">
        <v>11</v>
      </c>
      <c r="D75" s="62"/>
      <c r="E75" s="62"/>
      <c r="F75" s="118"/>
      <c r="G75" s="119">
        <f>G74/C5/12</f>
        <v>0.22772344632648123</v>
      </c>
      <c r="I75" s="46"/>
    </row>
    <row r="76" spans="1:7" ht="12">
      <c r="A76" s="152" t="s">
        <v>130</v>
      </c>
      <c r="B76" s="120" t="s">
        <v>38</v>
      </c>
      <c r="C76" s="57"/>
      <c r="D76" s="96" t="s">
        <v>119</v>
      </c>
      <c r="E76" s="62"/>
      <c r="F76" s="121"/>
      <c r="G76" s="62"/>
    </row>
    <row r="77" spans="1:7" ht="36" customHeight="1">
      <c r="A77" s="100">
        <v>1</v>
      </c>
      <c r="B77" s="122" t="s">
        <v>230</v>
      </c>
      <c r="C77" s="123" t="s">
        <v>40</v>
      </c>
      <c r="D77" s="126">
        <v>47</v>
      </c>
      <c r="E77" s="124"/>
      <c r="F77" s="125">
        <v>923.43</v>
      </c>
      <c r="G77" s="86">
        <f>D77*F77</f>
        <v>43401.21</v>
      </c>
    </row>
    <row r="78" spans="1:7" ht="12">
      <c r="A78" s="100">
        <v>2</v>
      </c>
      <c r="B78" s="122" t="s">
        <v>43</v>
      </c>
      <c r="C78" s="123" t="s">
        <v>44</v>
      </c>
      <c r="D78" s="126">
        <v>7</v>
      </c>
      <c r="E78" s="124"/>
      <c r="F78" s="125">
        <v>133.9</v>
      </c>
      <c r="G78" s="86">
        <f aca="true" t="shared" si="3" ref="G78:G84">D78*F78</f>
        <v>937.3000000000001</v>
      </c>
    </row>
    <row r="79" spans="1:7" ht="11.25" customHeight="1">
      <c r="A79" s="100">
        <v>3</v>
      </c>
      <c r="B79" s="122" t="s">
        <v>198</v>
      </c>
      <c r="C79" s="123" t="s">
        <v>199</v>
      </c>
      <c r="D79" s="126">
        <v>14</v>
      </c>
      <c r="E79" s="124"/>
      <c r="F79" s="125">
        <v>129.28</v>
      </c>
      <c r="G79" s="86">
        <f t="shared" si="3"/>
        <v>1809.92</v>
      </c>
    </row>
    <row r="80" spans="1:7" ht="14.25" customHeight="1">
      <c r="A80" s="100">
        <v>4</v>
      </c>
      <c r="B80" s="122" t="s">
        <v>46</v>
      </c>
      <c r="C80" s="123" t="s">
        <v>159</v>
      </c>
      <c r="D80" s="126">
        <v>24</v>
      </c>
      <c r="E80" s="124"/>
      <c r="F80" s="125">
        <v>69.26</v>
      </c>
      <c r="G80" s="86">
        <f t="shared" si="3"/>
        <v>1662.2400000000002</v>
      </c>
    </row>
    <row r="81" spans="1:7" ht="11.25" customHeight="1">
      <c r="A81" s="100">
        <v>5</v>
      </c>
      <c r="B81" s="122" t="s">
        <v>47</v>
      </c>
      <c r="C81" s="123" t="s">
        <v>45</v>
      </c>
      <c r="D81" s="126">
        <v>1820</v>
      </c>
      <c r="E81" s="124"/>
      <c r="F81" s="125">
        <v>23.35</v>
      </c>
      <c r="G81" s="86">
        <f t="shared" si="3"/>
        <v>42497</v>
      </c>
    </row>
    <row r="82" spans="1:7" ht="12">
      <c r="A82" s="100">
        <v>6</v>
      </c>
      <c r="B82" s="122" t="s">
        <v>176</v>
      </c>
      <c r="C82" s="123" t="s">
        <v>42</v>
      </c>
      <c r="D82" s="126">
        <v>225</v>
      </c>
      <c r="E82" s="124"/>
      <c r="F82" s="125">
        <v>76.35</v>
      </c>
      <c r="G82" s="86">
        <f t="shared" si="3"/>
        <v>17178.75</v>
      </c>
    </row>
    <row r="83" spans="1:7" ht="12">
      <c r="A83" s="100">
        <v>7</v>
      </c>
      <c r="B83" s="122" t="s">
        <v>175</v>
      </c>
      <c r="C83" s="123" t="s">
        <v>45</v>
      </c>
      <c r="D83" s="126">
        <v>615.6</v>
      </c>
      <c r="E83" s="124"/>
      <c r="F83" s="125">
        <v>9.8</v>
      </c>
      <c r="G83" s="86">
        <f t="shared" si="3"/>
        <v>6032.880000000001</v>
      </c>
    </row>
    <row r="84" spans="1:7" ht="12.75" customHeight="1">
      <c r="A84" s="100">
        <v>8</v>
      </c>
      <c r="B84" s="122" t="s">
        <v>177</v>
      </c>
      <c r="C84" s="123" t="s">
        <v>44</v>
      </c>
      <c r="D84" s="126">
        <v>15</v>
      </c>
      <c r="E84" s="124"/>
      <c r="F84" s="125">
        <v>175.4</v>
      </c>
      <c r="G84" s="86">
        <f t="shared" si="3"/>
        <v>2631</v>
      </c>
    </row>
    <row r="85" spans="1:7" ht="12.75" customHeight="1">
      <c r="A85" s="100"/>
      <c r="B85" s="112" t="s">
        <v>129</v>
      </c>
      <c r="C85" s="83"/>
      <c r="D85" s="83"/>
      <c r="E85" s="83"/>
      <c r="F85" s="127"/>
      <c r="G85" s="86">
        <f>SUM(G77:G84)</f>
        <v>116150.3</v>
      </c>
    </row>
    <row r="86" spans="1:7" ht="14.25" customHeight="1">
      <c r="A86" s="100"/>
      <c r="B86" s="115" t="s">
        <v>95</v>
      </c>
      <c r="C86" s="83"/>
      <c r="D86" s="83"/>
      <c r="E86" s="83"/>
      <c r="F86" s="127"/>
      <c r="G86" s="128">
        <f>G85*1.18</f>
        <v>137057.354</v>
      </c>
    </row>
    <row r="87" spans="1:9" ht="14.25" customHeight="1">
      <c r="A87" s="100"/>
      <c r="B87" s="72" t="s">
        <v>96</v>
      </c>
      <c r="C87" s="63" t="s">
        <v>11</v>
      </c>
      <c r="D87" s="83"/>
      <c r="E87" s="83"/>
      <c r="F87" s="127"/>
      <c r="G87" s="128">
        <f>G86/C5/12</f>
        <v>1.1048557355904876</v>
      </c>
      <c r="I87" s="34"/>
    </row>
    <row r="88" spans="1:7" ht="12.75" customHeight="1">
      <c r="A88" s="152" t="s">
        <v>131</v>
      </c>
      <c r="B88" s="120" t="s">
        <v>49</v>
      </c>
      <c r="C88" s="123"/>
      <c r="D88" s="96" t="s">
        <v>119</v>
      </c>
      <c r="E88" s="126"/>
      <c r="F88" s="125"/>
      <c r="G88" s="83"/>
    </row>
    <row r="89" spans="1:7" ht="24" customHeight="1">
      <c r="A89" s="100">
        <v>1</v>
      </c>
      <c r="B89" s="122" t="s">
        <v>50</v>
      </c>
      <c r="C89" s="123" t="s">
        <v>40</v>
      </c>
      <c r="D89" s="126">
        <v>24.3</v>
      </c>
      <c r="E89" s="124"/>
      <c r="F89" s="125">
        <v>923.43</v>
      </c>
      <c r="G89" s="86">
        <f aca="true" t="shared" si="4" ref="G89:G94">D89*F89</f>
        <v>22439.349</v>
      </c>
    </row>
    <row r="90" spans="1:7" ht="24">
      <c r="A90" s="100">
        <v>2</v>
      </c>
      <c r="B90" s="122" t="s">
        <v>51</v>
      </c>
      <c r="C90" s="123" t="s">
        <v>52</v>
      </c>
      <c r="D90" s="126">
        <v>9</v>
      </c>
      <c r="E90" s="124"/>
      <c r="F90" s="125">
        <v>1804.73</v>
      </c>
      <c r="G90" s="86">
        <f t="shared" si="4"/>
        <v>16242.57</v>
      </c>
    </row>
    <row r="91" spans="1:7" ht="12.75" customHeight="1">
      <c r="A91" s="100">
        <v>3</v>
      </c>
      <c r="B91" s="122" t="s">
        <v>53</v>
      </c>
      <c r="C91" s="123" t="s">
        <v>52</v>
      </c>
      <c r="D91" s="126">
        <v>18</v>
      </c>
      <c r="E91" s="124"/>
      <c r="F91" s="125">
        <v>272.41</v>
      </c>
      <c r="G91" s="86">
        <f t="shared" si="4"/>
        <v>4903.38</v>
      </c>
    </row>
    <row r="92" spans="1:7" ht="12">
      <c r="A92" s="100">
        <v>4</v>
      </c>
      <c r="B92" s="122" t="s">
        <v>54</v>
      </c>
      <c r="C92" s="123" t="s">
        <v>55</v>
      </c>
      <c r="D92" s="126">
        <v>45</v>
      </c>
      <c r="E92" s="124"/>
      <c r="F92" s="125">
        <v>129.28</v>
      </c>
      <c r="G92" s="86">
        <f t="shared" si="4"/>
        <v>5817.6</v>
      </c>
    </row>
    <row r="93" spans="1:7" ht="12.75" customHeight="1">
      <c r="A93" s="100">
        <v>5</v>
      </c>
      <c r="B93" s="122" t="s">
        <v>57</v>
      </c>
      <c r="C93" s="123" t="s">
        <v>44</v>
      </c>
      <c r="D93" s="126">
        <v>9</v>
      </c>
      <c r="E93" s="124"/>
      <c r="F93" s="125">
        <v>78.49</v>
      </c>
      <c r="G93" s="86">
        <f t="shared" si="4"/>
        <v>706.41</v>
      </c>
    </row>
    <row r="94" spans="1:7" ht="13.5" customHeight="1">
      <c r="A94" s="100">
        <v>6</v>
      </c>
      <c r="B94" s="122" t="s">
        <v>58</v>
      </c>
      <c r="C94" s="123" t="s">
        <v>48</v>
      </c>
      <c r="D94" s="126">
        <v>73.7</v>
      </c>
      <c r="E94" s="124"/>
      <c r="F94" s="125">
        <v>91.31</v>
      </c>
      <c r="G94" s="86">
        <f t="shared" si="4"/>
        <v>6729.5470000000005</v>
      </c>
    </row>
    <row r="95" spans="1:7" ht="12.75" customHeight="1">
      <c r="A95" s="100"/>
      <c r="B95" s="112" t="s">
        <v>129</v>
      </c>
      <c r="C95" s="83"/>
      <c r="D95" s="83"/>
      <c r="E95" s="83"/>
      <c r="F95" s="127"/>
      <c r="G95" s="86">
        <f>SUM(G89:G94)</f>
        <v>56838.85599999999</v>
      </c>
    </row>
    <row r="96" spans="1:7" ht="12">
      <c r="A96" s="100"/>
      <c r="B96" s="115" t="s">
        <v>95</v>
      </c>
      <c r="C96" s="83"/>
      <c r="D96" s="83"/>
      <c r="E96" s="83"/>
      <c r="F96" s="127"/>
      <c r="G96" s="128">
        <f>G95*1.18</f>
        <v>67069.85007999999</v>
      </c>
    </row>
    <row r="97" spans="1:9" ht="13.5" customHeight="1">
      <c r="A97" s="100"/>
      <c r="B97" s="72" t="s">
        <v>96</v>
      </c>
      <c r="C97" s="63" t="s">
        <v>11</v>
      </c>
      <c r="D97" s="83"/>
      <c r="E97" s="83"/>
      <c r="F97" s="127"/>
      <c r="G97" s="128">
        <f>G96/C5/12</f>
        <v>0.5406678765014107</v>
      </c>
      <c r="H97" s="4">
        <v>0.49</v>
      </c>
      <c r="I97" s="46">
        <f>G97/H97</f>
        <v>1.1034038295947157</v>
      </c>
    </row>
    <row r="98" spans="1:7" ht="24">
      <c r="A98" s="152" t="s">
        <v>132</v>
      </c>
      <c r="B98" s="129" t="s">
        <v>133</v>
      </c>
      <c r="C98" s="95"/>
      <c r="D98" s="96"/>
      <c r="E98" s="83"/>
      <c r="F98" s="127"/>
      <c r="G98" s="128"/>
    </row>
    <row r="99" spans="1:7" ht="24">
      <c r="A99" s="62">
        <v>1</v>
      </c>
      <c r="B99" s="107" t="s">
        <v>134</v>
      </c>
      <c r="C99" s="63" t="s">
        <v>135</v>
      </c>
      <c r="D99" s="83">
        <v>1</v>
      </c>
      <c r="E99" s="83">
        <v>12</v>
      </c>
      <c r="F99" s="127">
        <v>340.53</v>
      </c>
      <c r="G99" s="86">
        <f>D99*F99*E99</f>
        <v>4086.3599999999997</v>
      </c>
    </row>
    <row r="100" spans="1:7" ht="12">
      <c r="A100" s="62">
        <v>2</v>
      </c>
      <c r="B100" s="100" t="s">
        <v>136</v>
      </c>
      <c r="C100" s="63" t="s">
        <v>135</v>
      </c>
      <c r="D100" s="83">
        <v>4</v>
      </c>
      <c r="E100" s="83">
        <v>1</v>
      </c>
      <c r="F100" s="127">
        <v>227.02</v>
      </c>
      <c r="G100" s="86">
        <f>D100*F100*E100</f>
        <v>908.08</v>
      </c>
    </row>
    <row r="101" spans="1:7" ht="13.5" customHeight="1">
      <c r="A101" s="62">
        <v>3</v>
      </c>
      <c r="B101" s="100" t="s">
        <v>200</v>
      </c>
      <c r="C101" s="63" t="s">
        <v>135</v>
      </c>
      <c r="D101" s="83">
        <v>1</v>
      </c>
      <c r="E101" s="83">
        <v>0</v>
      </c>
      <c r="F101" s="127">
        <v>13353.97</v>
      </c>
      <c r="G101" s="86">
        <f>D101*F101*E101</f>
        <v>0</v>
      </c>
    </row>
    <row r="102" spans="1:7" ht="12">
      <c r="A102" s="62">
        <v>4</v>
      </c>
      <c r="B102" s="100" t="s">
        <v>201</v>
      </c>
      <c r="C102" s="63" t="s">
        <v>135</v>
      </c>
      <c r="D102" s="83">
        <v>1</v>
      </c>
      <c r="E102" s="83">
        <v>0</v>
      </c>
      <c r="F102" s="127">
        <v>8906.49</v>
      </c>
      <c r="G102" s="86">
        <f>D102*F102*E102</f>
        <v>0</v>
      </c>
    </row>
    <row r="103" spans="1:7" ht="12.75" customHeight="1">
      <c r="A103" s="62"/>
      <c r="B103" s="112" t="s">
        <v>129</v>
      </c>
      <c r="C103" s="63"/>
      <c r="D103" s="83"/>
      <c r="E103" s="83"/>
      <c r="F103" s="127"/>
      <c r="G103" s="86">
        <f>G99+G100+G101+G102</f>
        <v>4994.44</v>
      </c>
    </row>
    <row r="104" spans="1:7" ht="12">
      <c r="A104" s="62"/>
      <c r="B104" s="115" t="s">
        <v>95</v>
      </c>
      <c r="C104" s="63"/>
      <c r="D104" s="83"/>
      <c r="E104" s="83"/>
      <c r="F104" s="127"/>
      <c r="G104" s="128">
        <f>G103*1.18</f>
        <v>5893.439199999999</v>
      </c>
    </row>
    <row r="105" spans="1:9" ht="12.75" customHeight="1">
      <c r="A105" s="100"/>
      <c r="B105" s="72" t="s">
        <v>96</v>
      </c>
      <c r="C105" s="63" t="s">
        <v>137</v>
      </c>
      <c r="D105" s="83"/>
      <c r="E105" s="83"/>
      <c r="F105" s="127"/>
      <c r="G105" s="128">
        <f>G104/C5/12</f>
        <v>0.047508578798871416</v>
      </c>
      <c r="H105" s="4">
        <v>0.04</v>
      </c>
      <c r="I105" s="46">
        <f>G105/H105</f>
        <v>1.1877144699717854</v>
      </c>
    </row>
    <row r="106" spans="1:7" ht="12.75" customHeight="1">
      <c r="A106" s="152" t="s">
        <v>138</v>
      </c>
      <c r="B106" s="97" t="s">
        <v>59</v>
      </c>
      <c r="C106" s="97"/>
      <c r="D106" s="96" t="s">
        <v>119</v>
      </c>
      <c r="E106" s="97"/>
      <c r="F106" s="130"/>
      <c r="G106" s="97"/>
    </row>
    <row r="107" spans="1:7" ht="24">
      <c r="A107" s="58">
        <v>1</v>
      </c>
      <c r="B107" s="110" t="s">
        <v>139</v>
      </c>
      <c r="C107" s="131" t="s">
        <v>56</v>
      </c>
      <c r="D107" s="106">
        <v>4</v>
      </c>
      <c r="E107" s="132"/>
      <c r="F107" s="133">
        <v>109.1</v>
      </c>
      <c r="G107" s="106">
        <f>D107*F107</f>
        <v>436.4</v>
      </c>
    </row>
    <row r="108" spans="1:7" ht="12">
      <c r="A108" s="58">
        <v>2</v>
      </c>
      <c r="B108" s="110" t="s">
        <v>60</v>
      </c>
      <c r="C108" s="131" t="s">
        <v>61</v>
      </c>
      <c r="D108" s="106">
        <v>19</v>
      </c>
      <c r="E108" s="132"/>
      <c r="F108" s="133">
        <v>39.25</v>
      </c>
      <c r="G108" s="106">
        <f aca="true" t="shared" si="5" ref="G108:G129">D108*F108</f>
        <v>745.75</v>
      </c>
    </row>
    <row r="109" spans="1:7" ht="12">
      <c r="A109" s="58">
        <v>3</v>
      </c>
      <c r="B109" s="110" t="s">
        <v>62</v>
      </c>
      <c r="C109" s="131" t="s">
        <v>63</v>
      </c>
      <c r="D109" s="106">
        <v>19</v>
      </c>
      <c r="E109" s="132"/>
      <c r="F109" s="134">
        <v>461.71</v>
      </c>
      <c r="G109" s="106">
        <f t="shared" si="5"/>
        <v>8772.49</v>
      </c>
    </row>
    <row r="110" spans="1:7" ht="12">
      <c r="A110" s="58">
        <v>4</v>
      </c>
      <c r="B110" s="110" t="s">
        <v>140</v>
      </c>
      <c r="C110" s="131" t="s">
        <v>64</v>
      </c>
      <c r="D110" s="106">
        <v>15</v>
      </c>
      <c r="E110" s="132"/>
      <c r="F110" s="133">
        <v>235.13</v>
      </c>
      <c r="G110" s="106">
        <f t="shared" si="5"/>
        <v>3526.95</v>
      </c>
    </row>
    <row r="111" spans="1:7" ht="24">
      <c r="A111" s="58">
        <v>5</v>
      </c>
      <c r="B111" s="110" t="s">
        <v>141</v>
      </c>
      <c r="C111" s="131" t="s">
        <v>44</v>
      </c>
      <c r="D111" s="106">
        <v>7</v>
      </c>
      <c r="E111" s="132"/>
      <c r="F111" s="133">
        <v>266.89</v>
      </c>
      <c r="G111" s="106">
        <f t="shared" si="5"/>
        <v>1868.23</v>
      </c>
    </row>
    <row r="112" spans="1:7" ht="12">
      <c r="A112" s="58">
        <v>6</v>
      </c>
      <c r="B112" s="110" t="s">
        <v>65</v>
      </c>
      <c r="C112" s="131" t="s">
        <v>44</v>
      </c>
      <c r="D112" s="106">
        <v>5</v>
      </c>
      <c r="E112" s="132"/>
      <c r="F112" s="133">
        <v>115.43</v>
      </c>
      <c r="G112" s="106">
        <f t="shared" si="5"/>
        <v>577.1500000000001</v>
      </c>
    </row>
    <row r="113" spans="1:7" ht="12">
      <c r="A113" s="58">
        <v>7</v>
      </c>
      <c r="B113" s="110" t="s">
        <v>142</v>
      </c>
      <c r="C113" s="131" t="s">
        <v>66</v>
      </c>
      <c r="D113" s="106">
        <v>820</v>
      </c>
      <c r="E113" s="132"/>
      <c r="F113" s="133">
        <v>2.82</v>
      </c>
      <c r="G113" s="106">
        <f t="shared" si="5"/>
        <v>2312.4</v>
      </c>
    </row>
    <row r="114" spans="1:7" ht="12">
      <c r="A114" s="58">
        <v>8</v>
      </c>
      <c r="B114" s="110" t="s">
        <v>143</v>
      </c>
      <c r="C114" s="131" t="s">
        <v>44</v>
      </c>
      <c r="D114" s="106">
        <v>3</v>
      </c>
      <c r="E114" s="132"/>
      <c r="F114" s="133">
        <v>77.77</v>
      </c>
      <c r="G114" s="106">
        <f t="shared" si="5"/>
        <v>233.31</v>
      </c>
    </row>
    <row r="115" spans="1:7" ht="12">
      <c r="A115" s="58">
        <v>9</v>
      </c>
      <c r="B115" s="110" t="s">
        <v>144</v>
      </c>
      <c r="C115" s="131" t="s">
        <v>41</v>
      </c>
      <c r="D115" s="106">
        <v>5</v>
      </c>
      <c r="E115" s="132"/>
      <c r="F115" s="133">
        <v>276.16</v>
      </c>
      <c r="G115" s="106">
        <f t="shared" si="5"/>
        <v>1380.8000000000002</v>
      </c>
    </row>
    <row r="116" spans="1:7" ht="11.25" customHeight="1">
      <c r="A116" s="58">
        <v>10</v>
      </c>
      <c r="B116" s="110" t="s">
        <v>67</v>
      </c>
      <c r="C116" s="131" t="s">
        <v>66</v>
      </c>
      <c r="D116" s="106">
        <v>315</v>
      </c>
      <c r="E116" s="132"/>
      <c r="F116" s="133">
        <v>18.47</v>
      </c>
      <c r="G116" s="106">
        <f t="shared" si="5"/>
        <v>5818.049999999999</v>
      </c>
    </row>
    <row r="117" spans="1:7" ht="12">
      <c r="A117" s="58">
        <v>11</v>
      </c>
      <c r="B117" s="110" t="s">
        <v>145</v>
      </c>
      <c r="C117" s="131" t="s">
        <v>44</v>
      </c>
      <c r="D117" s="106">
        <v>0</v>
      </c>
      <c r="E117" s="132"/>
      <c r="F117" s="133">
        <v>226.1</v>
      </c>
      <c r="G117" s="106">
        <f t="shared" si="5"/>
        <v>0</v>
      </c>
    </row>
    <row r="118" spans="1:7" ht="13.5" customHeight="1">
      <c r="A118" s="58">
        <v>12</v>
      </c>
      <c r="B118" s="110" t="s">
        <v>146</v>
      </c>
      <c r="C118" s="131" t="s">
        <v>44</v>
      </c>
      <c r="D118" s="106">
        <v>2</v>
      </c>
      <c r="E118" s="132"/>
      <c r="F118" s="133">
        <v>118.05</v>
      </c>
      <c r="G118" s="106">
        <f t="shared" si="5"/>
        <v>236.1</v>
      </c>
    </row>
    <row r="119" spans="1:7" ht="12">
      <c r="A119" s="58">
        <v>13</v>
      </c>
      <c r="B119" s="110" t="s">
        <v>147</v>
      </c>
      <c r="C119" s="131" t="s">
        <v>44</v>
      </c>
      <c r="D119" s="106">
        <v>5</v>
      </c>
      <c r="E119" s="132"/>
      <c r="F119" s="133">
        <v>109.26</v>
      </c>
      <c r="G119" s="106">
        <f t="shared" si="5"/>
        <v>546.3000000000001</v>
      </c>
    </row>
    <row r="120" spans="1:7" ht="12" customHeight="1">
      <c r="A120" s="58">
        <v>14</v>
      </c>
      <c r="B120" s="110" t="s">
        <v>148</v>
      </c>
      <c r="C120" s="131" t="s">
        <v>44</v>
      </c>
      <c r="D120" s="106">
        <v>4</v>
      </c>
      <c r="E120" s="132"/>
      <c r="F120" s="133">
        <v>510.81</v>
      </c>
      <c r="G120" s="106">
        <f t="shared" si="5"/>
        <v>2043.24</v>
      </c>
    </row>
    <row r="121" spans="1:7" ht="12">
      <c r="A121" s="58">
        <v>15</v>
      </c>
      <c r="B121" s="110" t="s">
        <v>149</v>
      </c>
      <c r="C121" s="131" t="s">
        <v>66</v>
      </c>
      <c r="D121" s="106">
        <v>0</v>
      </c>
      <c r="E121" s="132"/>
      <c r="F121" s="133">
        <v>223</v>
      </c>
      <c r="G121" s="106">
        <f t="shared" si="5"/>
        <v>0</v>
      </c>
    </row>
    <row r="122" spans="1:7" ht="15.75" customHeight="1">
      <c r="A122" s="58">
        <v>16</v>
      </c>
      <c r="B122" s="110" t="s">
        <v>150</v>
      </c>
      <c r="C122" s="131" t="s">
        <v>68</v>
      </c>
      <c r="D122" s="106">
        <v>13</v>
      </c>
      <c r="E122" s="132"/>
      <c r="F122" s="133">
        <v>169.49</v>
      </c>
      <c r="G122" s="106">
        <f t="shared" si="5"/>
        <v>2203.37</v>
      </c>
    </row>
    <row r="123" spans="1:7" ht="12">
      <c r="A123" s="58">
        <v>17</v>
      </c>
      <c r="B123" s="110" t="s">
        <v>69</v>
      </c>
      <c r="C123" s="131" t="s">
        <v>70</v>
      </c>
      <c r="D123" s="106">
        <v>2</v>
      </c>
      <c r="E123" s="132"/>
      <c r="F123" s="133">
        <v>74.99</v>
      </c>
      <c r="G123" s="106">
        <f t="shared" si="5"/>
        <v>149.98</v>
      </c>
    </row>
    <row r="124" spans="1:7" ht="11.25" customHeight="1">
      <c r="A124" s="58">
        <v>18</v>
      </c>
      <c r="B124" s="110" t="s">
        <v>71</v>
      </c>
      <c r="C124" s="131" t="s">
        <v>30</v>
      </c>
      <c r="D124" s="106">
        <v>5.2</v>
      </c>
      <c r="E124" s="132"/>
      <c r="F124" s="133">
        <v>923.43</v>
      </c>
      <c r="G124" s="106">
        <f t="shared" si="5"/>
        <v>4801.836</v>
      </c>
    </row>
    <row r="125" spans="1:7" ht="24">
      <c r="A125" s="58">
        <v>19</v>
      </c>
      <c r="B125" s="110" t="s">
        <v>151</v>
      </c>
      <c r="C125" s="131" t="s">
        <v>44</v>
      </c>
      <c r="D125" s="106">
        <v>40</v>
      </c>
      <c r="E125" s="132"/>
      <c r="F125" s="133">
        <v>46.17</v>
      </c>
      <c r="G125" s="106">
        <f t="shared" si="5"/>
        <v>1846.8000000000002</v>
      </c>
    </row>
    <row r="126" spans="1:7" ht="14.25" customHeight="1">
      <c r="A126" s="58">
        <v>20</v>
      </c>
      <c r="B126" s="110" t="s">
        <v>72</v>
      </c>
      <c r="C126" s="131" t="s">
        <v>44</v>
      </c>
      <c r="D126" s="114">
        <v>3</v>
      </c>
      <c r="E126" s="132"/>
      <c r="F126" s="135">
        <v>315.37</v>
      </c>
      <c r="G126" s="106">
        <f t="shared" si="5"/>
        <v>946.11</v>
      </c>
    </row>
    <row r="127" spans="1:7" ht="12">
      <c r="A127" s="58">
        <v>21</v>
      </c>
      <c r="B127" s="100" t="s">
        <v>73</v>
      </c>
      <c r="C127" s="131" t="s">
        <v>152</v>
      </c>
      <c r="D127" s="114">
        <v>0</v>
      </c>
      <c r="E127" s="132"/>
      <c r="F127" s="92">
        <v>230.86</v>
      </c>
      <c r="G127" s="106">
        <f t="shared" si="5"/>
        <v>0</v>
      </c>
    </row>
    <row r="128" spans="1:7" ht="12">
      <c r="A128" s="58">
        <v>22</v>
      </c>
      <c r="B128" s="100" t="s">
        <v>74</v>
      </c>
      <c r="C128" s="131" t="s">
        <v>44</v>
      </c>
      <c r="D128" s="136">
        <v>5</v>
      </c>
      <c r="E128" s="132"/>
      <c r="F128" s="135">
        <v>76.18</v>
      </c>
      <c r="G128" s="106">
        <f t="shared" si="5"/>
        <v>380.90000000000003</v>
      </c>
    </row>
    <row r="129" spans="1:7" ht="24">
      <c r="A129" s="58">
        <v>23</v>
      </c>
      <c r="B129" s="107" t="s">
        <v>205</v>
      </c>
      <c r="C129" s="131" t="s">
        <v>44</v>
      </c>
      <c r="D129" s="136">
        <v>12</v>
      </c>
      <c r="E129" s="132"/>
      <c r="F129" s="135">
        <v>120.45</v>
      </c>
      <c r="G129" s="106">
        <f t="shared" si="5"/>
        <v>1445.4</v>
      </c>
    </row>
    <row r="130" spans="1:7" ht="12">
      <c r="A130" s="58"/>
      <c r="B130" s="112" t="s">
        <v>129</v>
      </c>
      <c r="C130" s="116"/>
      <c r="D130" s="114"/>
      <c r="E130" s="114"/>
      <c r="F130" s="92"/>
      <c r="G130" s="114">
        <f>SUM(G107:G129)</f>
        <v>40271.566000000006</v>
      </c>
    </row>
    <row r="131" spans="1:7" ht="12">
      <c r="A131" s="58"/>
      <c r="B131" s="115" t="s">
        <v>95</v>
      </c>
      <c r="C131" s="116"/>
      <c r="D131" s="114"/>
      <c r="E131" s="114"/>
      <c r="F131" s="92"/>
      <c r="G131" s="117">
        <f>G130*1.18</f>
        <v>47520.44788000001</v>
      </c>
    </row>
    <row r="132" spans="1:9" ht="12">
      <c r="A132" s="58"/>
      <c r="B132" s="72" t="s">
        <v>96</v>
      </c>
      <c r="C132" s="63" t="s">
        <v>11</v>
      </c>
      <c r="D132" s="114"/>
      <c r="E132" s="114"/>
      <c r="F132" s="92"/>
      <c r="G132" s="117">
        <f>G131/C5/12</f>
        <v>0.3830749526803709</v>
      </c>
      <c r="I132" s="46"/>
    </row>
    <row r="133" spans="1:9" ht="12">
      <c r="A133" s="152" t="s">
        <v>153</v>
      </c>
      <c r="B133" s="66" t="s">
        <v>75</v>
      </c>
      <c r="C133" s="63" t="s">
        <v>76</v>
      </c>
      <c r="D133" s="67">
        <f>C5</f>
        <v>10337.5</v>
      </c>
      <c r="E133" s="67"/>
      <c r="F133" s="74">
        <v>2.8</v>
      </c>
      <c r="G133" s="138">
        <f>D133*F133*12</f>
        <v>347339.99999999994</v>
      </c>
      <c r="I133" s="46"/>
    </row>
    <row r="134" spans="1:7" ht="12">
      <c r="A134" s="152"/>
      <c r="B134" s="66"/>
      <c r="C134" s="63"/>
      <c r="D134" s="67"/>
      <c r="E134" s="67"/>
      <c r="F134" s="74"/>
      <c r="G134" s="138"/>
    </row>
    <row r="135" spans="1:9" ht="12">
      <c r="A135" s="152" t="s">
        <v>21</v>
      </c>
      <c r="B135" s="94" t="s">
        <v>78</v>
      </c>
      <c r="C135" s="63" t="s">
        <v>76</v>
      </c>
      <c r="D135" s="67">
        <f>C5</f>
        <v>10337.5</v>
      </c>
      <c r="E135" s="67"/>
      <c r="F135" s="74">
        <v>3.2</v>
      </c>
      <c r="G135" s="138">
        <f>D135*F135*12</f>
        <v>396960</v>
      </c>
      <c r="I135" s="46"/>
    </row>
    <row r="136" spans="1:7" ht="12">
      <c r="A136" s="152"/>
      <c r="B136" s="94"/>
      <c r="C136" s="63"/>
      <c r="D136" s="67"/>
      <c r="E136" s="67"/>
      <c r="F136" s="74"/>
      <c r="G136" s="138"/>
    </row>
    <row r="137" spans="1:7" ht="12">
      <c r="A137" s="152" t="s">
        <v>23</v>
      </c>
      <c r="B137" s="140" t="s">
        <v>20</v>
      </c>
      <c r="C137" s="63" t="s">
        <v>11</v>
      </c>
      <c r="D137" s="67">
        <f>C5</f>
        <v>10337.5</v>
      </c>
      <c r="E137" s="67"/>
      <c r="F137" s="68">
        <v>1.78</v>
      </c>
      <c r="G137" s="69">
        <f>F137*D137*12</f>
        <v>220809</v>
      </c>
    </row>
    <row r="138" spans="1:7" ht="12">
      <c r="A138" s="152"/>
      <c r="B138" s="140"/>
      <c r="C138" s="63"/>
      <c r="D138" s="67"/>
      <c r="E138" s="67"/>
      <c r="F138" s="68"/>
      <c r="G138" s="69"/>
    </row>
    <row r="139" spans="1:7" ht="12">
      <c r="A139" s="152" t="s">
        <v>77</v>
      </c>
      <c r="B139" s="140" t="s">
        <v>22</v>
      </c>
      <c r="C139" s="63" t="s">
        <v>11</v>
      </c>
      <c r="D139" s="67">
        <f>C5</f>
        <v>10337.5</v>
      </c>
      <c r="E139" s="67"/>
      <c r="F139" s="68">
        <v>1.18</v>
      </c>
      <c r="G139" s="69">
        <f>F139*D139*12</f>
        <v>146379</v>
      </c>
    </row>
    <row r="140" spans="1:7" ht="12">
      <c r="A140" s="100"/>
      <c r="B140" s="141" t="s">
        <v>79</v>
      </c>
      <c r="C140" s="63" t="s">
        <v>80</v>
      </c>
      <c r="D140" s="67"/>
      <c r="E140" s="67"/>
      <c r="F140" s="65"/>
      <c r="G140" s="142">
        <f>G23+G27+G28+G56+G58+G74+G86+G96+G104+G131+G133+G135+G137+G139</f>
        <v>2125487.0379227996</v>
      </c>
    </row>
    <row r="141" spans="1:7" ht="12">
      <c r="A141" s="99"/>
      <c r="B141" s="97" t="s">
        <v>165</v>
      </c>
      <c r="C141" s="63" t="s">
        <v>76</v>
      </c>
      <c r="D141" s="63"/>
      <c r="E141" s="63"/>
      <c r="F141" s="65"/>
      <c r="G141" s="143">
        <f>F135+F133+G132+G97+G87+G75+G59+F28+F27+G24+G57+F137+F139+G105-0.01</f>
        <v>17.12411558180411</v>
      </c>
    </row>
    <row r="142" spans="1:7" ht="12">
      <c r="A142" s="99"/>
      <c r="B142" s="100" t="s">
        <v>166</v>
      </c>
      <c r="C142" s="63"/>
      <c r="D142" s="63"/>
      <c r="E142" s="63"/>
      <c r="F142" s="65"/>
      <c r="G142" s="143"/>
    </row>
    <row r="143" spans="1:7" ht="12">
      <c r="A143" s="99"/>
      <c r="B143" s="141" t="s">
        <v>223</v>
      </c>
      <c r="C143" s="63" t="s">
        <v>76</v>
      </c>
      <c r="D143" s="63"/>
      <c r="E143" s="63"/>
      <c r="F143" s="65"/>
      <c r="G143" s="143">
        <v>16.63</v>
      </c>
    </row>
    <row r="144" spans="1:7" ht="12">
      <c r="A144" s="99"/>
      <c r="B144" s="141" t="s">
        <v>224</v>
      </c>
      <c r="C144" s="63" t="s">
        <v>76</v>
      </c>
      <c r="D144" s="63"/>
      <c r="E144" s="63"/>
      <c r="F144" s="65"/>
      <c r="G144" s="143">
        <f>G141*2-G143-0.02</f>
        <v>17.59823116360822</v>
      </c>
    </row>
    <row r="145" spans="5:7" ht="12">
      <c r="E145" s="3"/>
      <c r="F145" s="2"/>
      <c r="G145" s="25"/>
    </row>
    <row r="146" spans="2:7" ht="12">
      <c r="B146" s="4" t="s">
        <v>225</v>
      </c>
      <c r="E146" s="3"/>
      <c r="F146" s="2"/>
      <c r="G146" s="31">
        <v>16.63</v>
      </c>
    </row>
    <row r="147" spans="2:7" ht="12">
      <c r="B147" s="4" t="s">
        <v>226</v>
      </c>
      <c r="E147" s="3"/>
      <c r="F147" s="2"/>
      <c r="G147" s="47">
        <f>G144/G143</f>
        <v>1.0582219581243668</v>
      </c>
    </row>
    <row r="150" ht="12">
      <c r="B150" s="4" t="s">
        <v>208</v>
      </c>
    </row>
    <row r="152" ht="12">
      <c r="A152" s="42" t="s">
        <v>213</v>
      </c>
    </row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I150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421875" style="0" customWidth="1"/>
    <col min="2" max="2" width="38.140625" style="0" customWidth="1"/>
    <col min="3" max="3" width="7.140625" style="0" customWidth="1"/>
    <col min="7" max="7" width="11.8515625" style="0" customWidth="1"/>
  </cols>
  <sheetData>
    <row r="1" spans="1:7" ht="12.75">
      <c r="A1" s="1"/>
      <c r="B1" s="1"/>
      <c r="C1" s="2"/>
      <c r="D1" s="3"/>
      <c r="E1" s="3"/>
      <c r="F1" s="2"/>
      <c r="G1" s="27" t="s">
        <v>0</v>
      </c>
    </row>
    <row r="2" spans="1:7" ht="12.75">
      <c r="A2" s="209" t="s">
        <v>82</v>
      </c>
      <c r="B2" s="210"/>
      <c r="C2" s="210"/>
      <c r="D2" s="210"/>
      <c r="E2" s="210"/>
      <c r="F2" s="210"/>
      <c r="G2" s="210"/>
    </row>
    <row r="3" spans="1:7" ht="12.75">
      <c r="A3" s="209" t="s">
        <v>227</v>
      </c>
      <c r="B3" s="210"/>
      <c r="C3" s="210"/>
      <c r="D3" s="210"/>
      <c r="E3" s="210"/>
      <c r="F3" s="210"/>
      <c r="G3" s="210"/>
    </row>
    <row r="4" spans="1:7" ht="12.75">
      <c r="A4" s="1"/>
      <c r="B4" s="6" t="s">
        <v>178</v>
      </c>
      <c r="C4" s="2"/>
      <c r="D4" s="3"/>
      <c r="E4" s="3"/>
      <c r="F4" s="2"/>
      <c r="G4" s="5"/>
    </row>
    <row r="5" spans="1:7" ht="12.75">
      <c r="A5" s="1"/>
      <c r="B5" s="52" t="s">
        <v>1</v>
      </c>
      <c r="C5" s="53">
        <v>3366.7</v>
      </c>
      <c r="D5" s="54"/>
      <c r="E5" s="54"/>
      <c r="F5" s="54"/>
      <c r="G5" s="55"/>
    </row>
    <row r="6" spans="1:7" ht="12.75">
      <c r="A6" s="1"/>
      <c r="B6" s="55"/>
      <c r="C6" s="56"/>
      <c r="D6" s="56"/>
      <c r="E6" s="56"/>
      <c r="F6" s="56"/>
      <c r="G6" s="55"/>
    </row>
    <row r="7" spans="1:7" ht="24">
      <c r="A7" s="8" t="s">
        <v>2</v>
      </c>
      <c r="B7" s="58" t="s">
        <v>3</v>
      </c>
      <c r="C7" s="58" t="s">
        <v>4</v>
      </c>
      <c r="D7" s="59" t="s">
        <v>5</v>
      </c>
      <c r="E7" s="60" t="s">
        <v>157</v>
      </c>
      <c r="F7" s="59" t="s">
        <v>6</v>
      </c>
      <c r="G7" s="60" t="s">
        <v>81</v>
      </c>
    </row>
    <row r="8" spans="1:7" ht="12.75">
      <c r="A8" s="12">
        <v>1</v>
      </c>
      <c r="B8" s="62">
        <v>2</v>
      </c>
      <c r="C8" s="63">
        <v>3</v>
      </c>
      <c r="D8" s="64">
        <v>4</v>
      </c>
      <c r="E8" s="64">
        <v>5</v>
      </c>
      <c r="F8" s="63">
        <v>6</v>
      </c>
      <c r="G8" s="62">
        <v>7</v>
      </c>
    </row>
    <row r="9" spans="1:7" ht="12.75">
      <c r="A9" s="13" t="s">
        <v>7</v>
      </c>
      <c r="B9" s="205" t="s">
        <v>8</v>
      </c>
      <c r="C9" s="206"/>
      <c r="D9" s="206"/>
      <c r="E9" s="206"/>
      <c r="F9" s="206"/>
      <c r="G9" s="62"/>
    </row>
    <row r="10" spans="1:7" ht="12.75">
      <c r="A10" s="28" t="s">
        <v>9</v>
      </c>
      <c r="B10" s="66" t="s">
        <v>10</v>
      </c>
      <c r="C10" s="63"/>
      <c r="D10" s="67"/>
      <c r="E10" s="67"/>
      <c r="F10" s="95"/>
      <c r="G10" s="69"/>
    </row>
    <row r="11" spans="1:7" ht="24">
      <c r="A11" s="15">
        <v>1</v>
      </c>
      <c r="B11" s="70" t="s">
        <v>83</v>
      </c>
      <c r="C11" s="63" t="s">
        <v>84</v>
      </c>
      <c r="D11" s="67">
        <v>268.4</v>
      </c>
      <c r="E11" s="67">
        <v>240</v>
      </c>
      <c r="F11" s="71">
        <v>0.43</v>
      </c>
      <c r="G11" s="67">
        <f>D11*E11*F11</f>
        <v>27698.879999999997</v>
      </c>
    </row>
    <row r="12" spans="1:7" ht="12.75">
      <c r="A12" s="15">
        <v>2</v>
      </c>
      <c r="B12" s="70" t="s">
        <v>85</v>
      </c>
      <c r="C12" s="63" t="s">
        <v>84</v>
      </c>
      <c r="D12" s="67">
        <v>268.4</v>
      </c>
      <c r="E12" s="67">
        <v>24</v>
      </c>
      <c r="F12" s="65">
        <v>1.53</v>
      </c>
      <c r="G12" s="67">
        <f aca="true" t="shared" si="0" ref="G12:G21">D12*E12*F12</f>
        <v>9855.648</v>
      </c>
    </row>
    <row r="13" spans="1:7" ht="12.75">
      <c r="A13" s="15">
        <v>3</v>
      </c>
      <c r="B13" s="70" t="s">
        <v>86</v>
      </c>
      <c r="C13" s="63" t="s">
        <v>84</v>
      </c>
      <c r="D13" s="67">
        <v>25</v>
      </c>
      <c r="E13" s="67">
        <v>2</v>
      </c>
      <c r="F13" s="65">
        <v>19.24</v>
      </c>
      <c r="G13" s="67">
        <f t="shared" si="0"/>
        <v>961.9999999999999</v>
      </c>
    </row>
    <row r="14" spans="1:7" ht="12.75">
      <c r="A14" s="15">
        <v>4</v>
      </c>
      <c r="B14" s="70" t="s">
        <v>158</v>
      </c>
      <c r="C14" s="63" t="s">
        <v>84</v>
      </c>
      <c r="D14" s="67">
        <v>26.8</v>
      </c>
      <c r="E14" s="67">
        <v>24</v>
      </c>
      <c r="F14" s="65">
        <v>1.24</v>
      </c>
      <c r="G14" s="67">
        <f t="shared" si="0"/>
        <v>797.5680000000001</v>
      </c>
    </row>
    <row r="15" spans="1:7" ht="12.75" customHeight="1">
      <c r="A15" s="15">
        <v>5</v>
      </c>
      <c r="B15" s="70" t="s">
        <v>87</v>
      </c>
      <c r="C15" s="63" t="s">
        <v>84</v>
      </c>
      <c r="D15" s="67">
        <v>10</v>
      </c>
      <c r="E15" s="67">
        <v>168</v>
      </c>
      <c r="F15" s="65">
        <v>0.4</v>
      </c>
      <c r="G15" s="67">
        <f t="shared" si="0"/>
        <v>672</v>
      </c>
    </row>
    <row r="16" spans="1:7" ht="11.25" customHeight="1">
      <c r="A16" s="15">
        <v>6</v>
      </c>
      <c r="B16" s="70" t="s">
        <v>88</v>
      </c>
      <c r="C16" s="63" t="s">
        <v>84</v>
      </c>
      <c r="D16" s="67">
        <v>10</v>
      </c>
      <c r="E16" s="67">
        <v>14</v>
      </c>
      <c r="F16" s="65">
        <v>1.53</v>
      </c>
      <c r="G16" s="67">
        <f t="shared" si="0"/>
        <v>214.20000000000002</v>
      </c>
    </row>
    <row r="17" spans="1:7" ht="12" customHeight="1">
      <c r="A17" s="15">
        <v>7</v>
      </c>
      <c r="B17" s="70" t="s">
        <v>89</v>
      </c>
      <c r="C17" s="63" t="s">
        <v>84</v>
      </c>
      <c r="D17" s="67">
        <v>363</v>
      </c>
      <c r="E17" s="67">
        <v>2</v>
      </c>
      <c r="F17" s="65">
        <v>2.11</v>
      </c>
      <c r="G17" s="67">
        <f t="shared" si="0"/>
        <v>1531.86</v>
      </c>
    </row>
    <row r="18" spans="1:7" ht="12.75">
      <c r="A18" s="15">
        <v>8</v>
      </c>
      <c r="B18" s="70" t="s">
        <v>90</v>
      </c>
      <c r="C18" s="63" t="s">
        <v>84</v>
      </c>
      <c r="D18" s="67">
        <v>32</v>
      </c>
      <c r="E18" s="67">
        <v>2</v>
      </c>
      <c r="F18" s="65">
        <v>3.02</v>
      </c>
      <c r="G18" s="67">
        <f t="shared" si="0"/>
        <v>193.28</v>
      </c>
    </row>
    <row r="19" spans="1:7" ht="12.75">
      <c r="A19" s="15">
        <v>9</v>
      </c>
      <c r="B19" s="70" t="s">
        <v>91</v>
      </c>
      <c r="C19" s="63" t="s">
        <v>84</v>
      </c>
      <c r="D19" s="67">
        <v>68</v>
      </c>
      <c r="E19" s="67">
        <v>12</v>
      </c>
      <c r="F19" s="65">
        <v>2.46</v>
      </c>
      <c r="G19" s="67">
        <f t="shared" si="0"/>
        <v>2007.36</v>
      </c>
    </row>
    <row r="20" spans="1:7" ht="13.5" customHeight="1">
      <c r="A20" s="15">
        <v>10</v>
      </c>
      <c r="B20" s="70" t="s">
        <v>92</v>
      </c>
      <c r="C20" s="63" t="s">
        <v>84</v>
      </c>
      <c r="D20" s="67">
        <v>5.5</v>
      </c>
      <c r="E20" s="67">
        <v>2</v>
      </c>
      <c r="F20" s="65">
        <v>3.69</v>
      </c>
      <c r="G20" s="67">
        <f t="shared" si="0"/>
        <v>40.589999999999996</v>
      </c>
    </row>
    <row r="21" spans="1:7" ht="12" customHeight="1">
      <c r="A21" s="15">
        <v>11</v>
      </c>
      <c r="B21" s="70" t="s">
        <v>93</v>
      </c>
      <c r="C21" s="63" t="s">
        <v>84</v>
      </c>
      <c r="D21" s="67">
        <v>25</v>
      </c>
      <c r="E21" s="67">
        <v>12</v>
      </c>
      <c r="F21" s="65">
        <v>1.57</v>
      </c>
      <c r="G21" s="67">
        <f t="shared" si="0"/>
        <v>471</v>
      </c>
    </row>
    <row r="22" spans="1:7" ht="11.25" customHeight="1">
      <c r="A22" s="15"/>
      <c r="B22" s="72" t="s">
        <v>94</v>
      </c>
      <c r="C22" s="63"/>
      <c r="D22" s="67"/>
      <c r="E22" s="67"/>
      <c r="F22" s="68"/>
      <c r="G22" s="67">
        <f>SUM(G11:G21)</f>
        <v>44444.38599999999</v>
      </c>
    </row>
    <row r="23" spans="1:7" ht="12.75">
      <c r="A23" s="15"/>
      <c r="B23" s="72" t="s">
        <v>95</v>
      </c>
      <c r="C23" s="63"/>
      <c r="D23" s="67"/>
      <c r="E23" s="67"/>
      <c r="F23" s="68"/>
      <c r="G23" s="69">
        <f>G22*1.18</f>
        <v>52444.37547999999</v>
      </c>
    </row>
    <row r="24" spans="1:9" ht="12.75">
      <c r="A24" s="16"/>
      <c r="B24" s="72" t="s">
        <v>96</v>
      </c>
      <c r="C24" s="63" t="s">
        <v>11</v>
      </c>
      <c r="D24" s="67"/>
      <c r="E24" s="67"/>
      <c r="F24" s="68"/>
      <c r="G24" s="69">
        <f>G23/C5/12</f>
        <v>1.2981152533143234</v>
      </c>
      <c r="I24" s="50"/>
    </row>
    <row r="25" spans="1:7" ht="12.75">
      <c r="A25" s="29" t="s">
        <v>12</v>
      </c>
      <c r="B25" s="66" t="s">
        <v>97</v>
      </c>
      <c r="C25" s="63"/>
      <c r="D25" s="67"/>
      <c r="E25" s="67"/>
      <c r="F25" s="68"/>
      <c r="G25" s="69"/>
    </row>
    <row r="26" spans="1:7" ht="12.75">
      <c r="A26" s="29" t="s">
        <v>14</v>
      </c>
      <c r="B26" s="66" t="s">
        <v>98</v>
      </c>
      <c r="C26" s="63"/>
      <c r="D26" s="67"/>
      <c r="E26" s="67"/>
      <c r="F26" s="68"/>
      <c r="G26" s="69"/>
    </row>
    <row r="27" spans="1:9" ht="12.75">
      <c r="A27" s="30" t="s">
        <v>16</v>
      </c>
      <c r="B27" s="73" t="s">
        <v>13</v>
      </c>
      <c r="C27" s="63" t="s">
        <v>11</v>
      </c>
      <c r="D27" s="67">
        <f>C5</f>
        <v>3366.7</v>
      </c>
      <c r="E27" s="67"/>
      <c r="F27" s="74">
        <v>1.39</v>
      </c>
      <c r="G27" s="69">
        <f>F27*D27*12</f>
        <v>56156.556</v>
      </c>
      <c r="I27" s="50"/>
    </row>
    <row r="28" spans="1:9" ht="12" customHeight="1">
      <c r="A28" s="29" t="s">
        <v>18</v>
      </c>
      <c r="B28" s="73" t="s">
        <v>15</v>
      </c>
      <c r="C28" s="63" t="s">
        <v>11</v>
      </c>
      <c r="D28" s="67">
        <f>C5</f>
        <v>3366.7</v>
      </c>
      <c r="E28" s="67"/>
      <c r="F28" s="74">
        <v>0.16</v>
      </c>
      <c r="G28" s="69">
        <f>F28*D28*12</f>
        <v>6464.064</v>
      </c>
      <c r="I28" s="50"/>
    </row>
    <row r="29" spans="1:7" ht="23.25" customHeight="1">
      <c r="A29" s="29" t="s">
        <v>99</v>
      </c>
      <c r="B29" s="73" t="s">
        <v>17</v>
      </c>
      <c r="C29" s="63"/>
      <c r="D29" s="67"/>
      <c r="E29" s="67"/>
      <c r="F29" s="68"/>
      <c r="G29" s="69"/>
    </row>
    <row r="30" spans="1:7" ht="13.5" customHeight="1">
      <c r="A30" s="29"/>
      <c r="B30" s="75" t="s">
        <v>167</v>
      </c>
      <c r="C30" s="76"/>
      <c r="D30" s="67"/>
      <c r="E30" s="67"/>
      <c r="F30" s="77"/>
      <c r="G30" s="67"/>
    </row>
    <row r="31" spans="1:7" ht="12.75">
      <c r="A31" s="16">
        <v>1</v>
      </c>
      <c r="B31" s="78" t="s">
        <v>100</v>
      </c>
      <c r="C31" s="79" t="s">
        <v>56</v>
      </c>
      <c r="D31" s="67">
        <v>208</v>
      </c>
      <c r="E31" s="67">
        <v>1</v>
      </c>
      <c r="F31" s="77">
        <v>2.31</v>
      </c>
      <c r="G31" s="67">
        <f aca="true" t="shared" si="1" ref="G31:G52">D31*E31*F31</f>
        <v>480.48</v>
      </c>
    </row>
    <row r="32" spans="1:7" ht="12.75">
      <c r="A32" s="16">
        <v>2</v>
      </c>
      <c r="B32" s="78" t="s">
        <v>101</v>
      </c>
      <c r="C32" s="80" t="s">
        <v>56</v>
      </c>
      <c r="D32" s="67">
        <v>208</v>
      </c>
      <c r="E32" s="67">
        <v>28</v>
      </c>
      <c r="F32" s="77">
        <v>0.19</v>
      </c>
      <c r="G32" s="67">
        <f t="shared" si="1"/>
        <v>1106.56</v>
      </c>
    </row>
    <row r="33" spans="1:7" ht="12.75">
      <c r="A33" s="16">
        <v>3</v>
      </c>
      <c r="B33" s="78" t="s">
        <v>103</v>
      </c>
      <c r="C33" s="80" t="s">
        <v>104</v>
      </c>
      <c r="D33" s="67">
        <v>4</v>
      </c>
      <c r="E33" s="67">
        <v>168</v>
      </c>
      <c r="F33" s="77">
        <v>4.41</v>
      </c>
      <c r="G33" s="67">
        <f>D33*E33*F33</f>
        <v>2963.52</v>
      </c>
    </row>
    <row r="34" spans="1:7" ht="12.75">
      <c r="A34" s="16">
        <v>4</v>
      </c>
      <c r="B34" s="78" t="s">
        <v>105</v>
      </c>
      <c r="C34" s="80" t="s">
        <v>56</v>
      </c>
      <c r="D34" s="67">
        <v>803</v>
      </c>
      <c r="E34" s="67">
        <v>1</v>
      </c>
      <c r="F34" s="77">
        <v>1.61</v>
      </c>
      <c r="G34" s="67">
        <f t="shared" si="1"/>
        <v>1292.8300000000002</v>
      </c>
    </row>
    <row r="35" spans="1:7" ht="12" customHeight="1">
      <c r="A35" s="16">
        <v>5</v>
      </c>
      <c r="B35" s="78" t="s">
        <v>106</v>
      </c>
      <c r="C35" s="80" t="s">
        <v>56</v>
      </c>
      <c r="D35" s="67">
        <v>803</v>
      </c>
      <c r="E35" s="67">
        <v>168</v>
      </c>
      <c r="F35" s="77">
        <v>0.09</v>
      </c>
      <c r="G35" s="67">
        <f t="shared" si="1"/>
        <v>12141.359999999999</v>
      </c>
    </row>
    <row r="36" spans="1:7" ht="12.75" customHeight="1">
      <c r="A36" s="16">
        <v>6</v>
      </c>
      <c r="B36" s="78" t="s">
        <v>110</v>
      </c>
      <c r="C36" s="80" t="s">
        <v>56</v>
      </c>
      <c r="D36" s="67">
        <v>194</v>
      </c>
      <c r="E36" s="67">
        <v>140</v>
      </c>
      <c r="F36" s="77">
        <v>0.19</v>
      </c>
      <c r="G36" s="67">
        <f t="shared" si="1"/>
        <v>5160.4</v>
      </c>
    </row>
    <row r="37" spans="1:7" ht="12.75">
      <c r="A37" s="16">
        <v>7</v>
      </c>
      <c r="B37" s="78" t="s">
        <v>111</v>
      </c>
      <c r="C37" s="80" t="s">
        <v>56</v>
      </c>
      <c r="D37" s="67"/>
      <c r="E37" s="67">
        <v>28</v>
      </c>
      <c r="F37" s="77">
        <v>0.19</v>
      </c>
      <c r="G37" s="67">
        <f t="shared" si="1"/>
        <v>0</v>
      </c>
    </row>
    <row r="38" spans="1:7" ht="12.75">
      <c r="A38" s="16">
        <v>8</v>
      </c>
      <c r="B38" s="78" t="s">
        <v>107</v>
      </c>
      <c r="C38" s="80" t="s">
        <v>108</v>
      </c>
      <c r="D38" s="67">
        <v>1.2</v>
      </c>
      <c r="E38" s="67">
        <v>1</v>
      </c>
      <c r="F38" s="77">
        <v>15.2</v>
      </c>
      <c r="G38" s="67">
        <f t="shared" si="1"/>
        <v>18.24</v>
      </c>
    </row>
    <row r="39" spans="1:7" ht="13.5" customHeight="1">
      <c r="A39" s="16">
        <v>9</v>
      </c>
      <c r="B39" s="78" t="s">
        <v>109</v>
      </c>
      <c r="C39" s="80" t="s">
        <v>104</v>
      </c>
      <c r="D39" s="67">
        <v>14</v>
      </c>
      <c r="E39" s="67">
        <v>3</v>
      </c>
      <c r="F39" s="77">
        <v>3.19</v>
      </c>
      <c r="G39" s="67">
        <f t="shared" si="1"/>
        <v>133.98</v>
      </c>
    </row>
    <row r="40" spans="1:7" ht="12" customHeight="1">
      <c r="A40" s="16">
        <v>10</v>
      </c>
      <c r="B40" s="78" t="s">
        <v>168</v>
      </c>
      <c r="C40" s="80" t="s">
        <v>56</v>
      </c>
      <c r="D40" s="67">
        <v>1144</v>
      </c>
      <c r="E40" s="67">
        <v>140</v>
      </c>
      <c r="F40" s="81">
        <v>0.09</v>
      </c>
      <c r="G40" s="67">
        <f t="shared" si="1"/>
        <v>14414.4</v>
      </c>
    </row>
    <row r="41" spans="1:7" ht="12.75">
      <c r="A41" s="16">
        <v>11</v>
      </c>
      <c r="B41" s="82" t="s">
        <v>169</v>
      </c>
      <c r="C41" s="83" t="s">
        <v>114</v>
      </c>
      <c r="D41" s="67">
        <v>18.33</v>
      </c>
      <c r="E41" s="67">
        <v>2</v>
      </c>
      <c r="F41" s="84">
        <v>35.42</v>
      </c>
      <c r="G41" s="67">
        <f t="shared" si="1"/>
        <v>1298.4972</v>
      </c>
    </row>
    <row r="42" spans="1:7" ht="11.25" customHeight="1">
      <c r="A42" s="16">
        <v>12</v>
      </c>
      <c r="B42" s="85" t="s">
        <v>115</v>
      </c>
      <c r="C42" s="83" t="s">
        <v>48</v>
      </c>
      <c r="D42" s="67">
        <v>1.2</v>
      </c>
      <c r="E42" s="67">
        <v>1</v>
      </c>
      <c r="F42" s="84">
        <v>125.54</v>
      </c>
      <c r="G42" s="67">
        <f t="shared" si="1"/>
        <v>150.648</v>
      </c>
    </row>
    <row r="43" spans="1:7" ht="12.75">
      <c r="A43" s="16"/>
      <c r="B43" s="147" t="s">
        <v>170</v>
      </c>
      <c r="C43" s="88"/>
      <c r="D43" s="67"/>
      <c r="E43" s="67"/>
      <c r="F43" s="90"/>
      <c r="G43" s="67">
        <f t="shared" si="1"/>
        <v>0</v>
      </c>
    </row>
    <row r="44" spans="1:7" ht="12.75">
      <c r="A44" s="16">
        <v>13</v>
      </c>
      <c r="B44" s="78" t="s">
        <v>102</v>
      </c>
      <c r="C44" s="80" t="s">
        <v>56</v>
      </c>
      <c r="D44" s="67">
        <v>208</v>
      </c>
      <c r="E44" s="67">
        <v>1</v>
      </c>
      <c r="F44" s="77">
        <v>2.72</v>
      </c>
      <c r="G44" s="67">
        <f t="shared" si="1"/>
        <v>565.76</v>
      </c>
    </row>
    <row r="45" spans="1:7" ht="12.75" customHeight="1">
      <c r="A45" s="16">
        <v>14</v>
      </c>
      <c r="B45" s="78" t="s">
        <v>164</v>
      </c>
      <c r="C45" s="80" t="s">
        <v>56</v>
      </c>
      <c r="D45" s="67">
        <v>194</v>
      </c>
      <c r="E45" s="67">
        <v>10</v>
      </c>
      <c r="F45" s="77">
        <v>2.72</v>
      </c>
      <c r="G45" s="67">
        <f t="shared" si="1"/>
        <v>5276.8</v>
      </c>
    </row>
    <row r="46" spans="1:7" ht="12" customHeight="1">
      <c r="A46" s="16">
        <v>15</v>
      </c>
      <c r="B46" s="78" t="s">
        <v>171</v>
      </c>
      <c r="C46" s="80" t="s">
        <v>56</v>
      </c>
      <c r="D46" s="67">
        <v>194</v>
      </c>
      <c r="E46" s="67">
        <v>40</v>
      </c>
      <c r="F46" s="77">
        <v>0.93</v>
      </c>
      <c r="G46" s="67">
        <f t="shared" si="1"/>
        <v>7216.8</v>
      </c>
    </row>
    <row r="47" spans="1:7" ht="15" customHeight="1">
      <c r="A47" s="16">
        <v>16</v>
      </c>
      <c r="B47" s="78" t="s">
        <v>172</v>
      </c>
      <c r="C47" s="80" t="s">
        <v>108</v>
      </c>
      <c r="D47" s="67">
        <v>10</v>
      </c>
      <c r="E47" s="67">
        <v>40</v>
      </c>
      <c r="F47" s="81">
        <v>0.93</v>
      </c>
      <c r="G47" s="67">
        <f t="shared" si="1"/>
        <v>372</v>
      </c>
    </row>
    <row r="48" spans="1:7" ht="13.5" customHeight="1">
      <c r="A48" s="16">
        <v>17</v>
      </c>
      <c r="B48" s="78" t="s">
        <v>112</v>
      </c>
      <c r="C48" s="80" t="s">
        <v>56</v>
      </c>
      <c r="D48" s="67">
        <v>194</v>
      </c>
      <c r="E48" s="67">
        <v>40</v>
      </c>
      <c r="F48" s="77">
        <v>0.37</v>
      </c>
      <c r="G48" s="67">
        <f t="shared" si="1"/>
        <v>2871.2</v>
      </c>
    </row>
    <row r="49" spans="1:7" ht="12.75">
      <c r="A49" s="16">
        <v>18</v>
      </c>
      <c r="B49" s="78" t="s">
        <v>173</v>
      </c>
      <c r="C49" s="80" t="s">
        <v>56</v>
      </c>
      <c r="D49" s="67">
        <v>0</v>
      </c>
      <c r="E49" s="67">
        <v>5</v>
      </c>
      <c r="F49" s="77">
        <v>2.72</v>
      </c>
      <c r="G49" s="67">
        <f t="shared" si="1"/>
        <v>0</v>
      </c>
    </row>
    <row r="50" spans="1:7" ht="12" customHeight="1">
      <c r="A50" s="16">
        <v>19</v>
      </c>
      <c r="B50" s="78" t="s">
        <v>113</v>
      </c>
      <c r="C50" s="80" t="s">
        <v>56</v>
      </c>
      <c r="D50" s="67">
        <v>19</v>
      </c>
      <c r="E50" s="67">
        <v>2</v>
      </c>
      <c r="F50" s="77">
        <v>6.46</v>
      </c>
      <c r="G50" s="67">
        <f t="shared" si="1"/>
        <v>245.48</v>
      </c>
    </row>
    <row r="51" spans="1:7" ht="24">
      <c r="A51" s="16">
        <v>20</v>
      </c>
      <c r="B51" s="82" t="s">
        <v>215</v>
      </c>
      <c r="C51" s="83" t="s">
        <v>30</v>
      </c>
      <c r="D51" s="67">
        <v>0</v>
      </c>
      <c r="E51" s="67">
        <v>3</v>
      </c>
      <c r="F51" s="92">
        <v>2074.05</v>
      </c>
      <c r="G51" s="67">
        <f t="shared" si="1"/>
        <v>0</v>
      </c>
    </row>
    <row r="52" spans="1:7" ht="24">
      <c r="A52" s="16">
        <v>21</v>
      </c>
      <c r="B52" s="82" t="s">
        <v>216</v>
      </c>
      <c r="C52" s="83" t="s">
        <v>30</v>
      </c>
      <c r="D52" s="67">
        <v>0</v>
      </c>
      <c r="E52" s="67">
        <v>3</v>
      </c>
      <c r="F52" s="92">
        <v>3234.65</v>
      </c>
      <c r="G52" s="67">
        <f t="shared" si="1"/>
        <v>0</v>
      </c>
    </row>
    <row r="53" spans="1:7" ht="14.25" customHeight="1">
      <c r="A53" s="16"/>
      <c r="B53" s="72" t="s">
        <v>94</v>
      </c>
      <c r="C53" s="83" t="s">
        <v>80</v>
      </c>
      <c r="D53" s="67"/>
      <c r="E53" s="67"/>
      <c r="F53" s="93"/>
      <c r="G53" s="67">
        <f>SUM(G30:G52)</f>
        <v>55708.95520000001</v>
      </c>
    </row>
    <row r="54" spans="1:7" ht="12.75">
      <c r="A54" s="16"/>
      <c r="B54" s="72" t="s">
        <v>95</v>
      </c>
      <c r="C54" s="83"/>
      <c r="D54" s="67"/>
      <c r="E54" s="67"/>
      <c r="F54" s="93"/>
      <c r="G54" s="69">
        <f>G53*1.18</f>
        <v>65736.56713600001</v>
      </c>
    </row>
    <row r="55" spans="1:9" ht="12.75">
      <c r="A55" s="17"/>
      <c r="B55" s="72" t="s">
        <v>96</v>
      </c>
      <c r="C55" s="63" t="s">
        <v>11</v>
      </c>
      <c r="D55" s="67"/>
      <c r="E55" s="67"/>
      <c r="F55" s="93"/>
      <c r="G55" s="69">
        <f>G54/C5/12</f>
        <v>1.6271266407263296</v>
      </c>
      <c r="I55" s="50"/>
    </row>
    <row r="56" spans="1:7" ht="12.75">
      <c r="A56" s="30" t="s">
        <v>116</v>
      </c>
      <c r="B56" s="73" t="s">
        <v>19</v>
      </c>
      <c r="C56" s="63" t="s">
        <v>117</v>
      </c>
      <c r="D56" s="67">
        <v>898</v>
      </c>
      <c r="E56" s="67"/>
      <c r="F56" s="68">
        <v>0.71</v>
      </c>
      <c r="G56" s="69">
        <f>F56*D56*12</f>
        <v>7650.959999999999</v>
      </c>
    </row>
    <row r="57" spans="1:7" ht="12.75" customHeight="1">
      <c r="A57" s="30"/>
      <c r="B57" s="73"/>
      <c r="C57" s="63" t="s">
        <v>11</v>
      </c>
      <c r="D57" s="67"/>
      <c r="E57" s="67"/>
      <c r="F57" s="68"/>
      <c r="G57" s="69">
        <f>G56/C5/12</f>
        <v>0.18937832298690113</v>
      </c>
    </row>
    <row r="58" spans="1:7" ht="12.75">
      <c r="A58" s="13" t="s">
        <v>118</v>
      </c>
      <c r="B58" s="94" t="s">
        <v>24</v>
      </c>
      <c r="C58" s="95"/>
      <c r="D58" s="96" t="s">
        <v>119</v>
      </c>
      <c r="E58" s="96"/>
      <c r="F58" s="65"/>
      <c r="G58" s="62"/>
    </row>
    <row r="59" spans="1:7" ht="12.75">
      <c r="A59" s="13" t="s">
        <v>120</v>
      </c>
      <c r="B59" s="97" t="s">
        <v>25</v>
      </c>
      <c r="C59" s="98"/>
      <c r="D59" s="96"/>
      <c r="E59" s="96"/>
      <c r="F59" s="65"/>
      <c r="G59" s="62"/>
    </row>
    <row r="60" spans="1:7" ht="12.75">
      <c r="A60" s="19">
        <v>1</v>
      </c>
      <c r="B60" s="100" t="s">
        <v>121</v>
      </c>
      <c r="C60" s="104" t="s">
        <v>122</v>
      </c>
      <c r="D60" s="104">
        <v>70</v>
      </c>
      <c r="E60" s="176"/>
      <c r="F60" s="105">
        <v>18.47</v>
      </c>
      <c r="G60" s="148">
        <f aca="true" t="shared" si="2" ref="G60:G70">D60*F60</f>
        <v>1292.8999999999999</v>
      </c>
    </row>
    <row r="61" spans="1:7" ht="12" customHeight="1">
      <c r="A61" s="18">
        <v>2</v>
      </c>
      <c r="B61" s="100" t="s">
        <v>28</v>
      </c>
      <c r="C61" s="104" t="s">
        <v>29</v>
      </c>
      <c r="D61" s="104">
        <v>70</v>
      </c>
      <c r="E61" s="176"/>
      <c r="F61" s="105">
        <v>18.47</v>
      </c>
      <c r="G61" s="148">
        <f t="shared" si="2"/>
        <v>1292.8999999999999</v>
      </c>
    </row>
    <row r="62" spans="1:7" ht="24">
      <c r="A62" s="18">
        <v>3</v>
      </c>
      <c r="B62" s="107" t="s">
        <v>123</v>
      </c>
      <c r="C62" s="104" t="s">
        <v>30</v>
      </c>
      <c r="D62" s="108">
        <v>0.898</v>
      </c>
      <c r="E62" s="177"/>
      <c r="F62" s="105">
        <v>1846.86</v>
      </c>
      <c r="G62" s="148">
        <f t="shared" si="2"/>
        <v>1658.48028</v>
      </c>
    </row>
    <row r="63" spans="1:7" ht="24">
      <c r="A63" s="19">
        <v>4</v>
      </c>
      <c r="B63" s="107" t="s">
        <v>174</v>
      </c>
      <c r="C63" s="104" t="s">
        <v>32</v>
      </c>
      <c r="D63" s="104">
        <v>0.2</v>
      </c>
      <c r="E63" s="178"/>
      <c r="F63" s="105">
        <v>2077.72</v>
      </c>
      <c r="G63" s="148">
        <f t="shared" si="2"/>
        <v>415.544</v>
      </c>
    </row>
    <row r="64" spans="1:7" ht="12.75">
      <c r="A64" s="18">
        <v>5</v>
      </c>
      <c r="B64" s="107" t="s">
        <v>33</v>
      </c>
      <c r="C64" s="104" t="s">
        <v>34</v>
      </c>
      <c r="D64" s="104">
        <v>24</v>
      </c>
      <c r="E64" s="176"/>
      <c r="F64" s="105">
        <v>19.95</v>
      </c>
      <c r="G64" s="148">
        <f t="shared" si="2"/>
        <v>478.79999999999995</v>
      </c>
    </row>
    <row r="65" spans="1:7" ht="12.75">
      <c r="A65" s="18">
        <v>6</v>
      </c>
      <c r="B65" s="107" t="s">
        <v>197</v>
      </c>
      <c r="C65" s="104" t="s">
        <v>35</v>
      </c>
      <c r="D65" s="104">
        <v>4</v>
      </c>
      <c r="E65" s="176"/>
      <c r="F65" s="105">
        <v>277.9</v>
      </c>
      <c r="G65" s="148">
        <f t="shared" si="2"/>
        <v>1111.6</v>
      </c>
    </row>
    <row r="66" spans="1:7" ht="12" customHeight="1">
      <c r="A66" s="18">
        <v>7</v>
      </c>
      <c r="B66" s="107" t="s">
        <v>124</v>
      </c>
      <c r="C66" s="104" t="s">
        <v>36</v>
      </c>
      <c r="D66" s="104">
        <v>0</v>
      </c>
      <c r="E66" s="176"/>
      <c r="F66" s="105">
        <v>33.37</v>
      </c>
      <c r="G66" s="148">
        <f t="shared" si="2"/>
        <v>0</v>
      </c>
    </row>
    <row r="67" spans="1:7" ht="12.75">
      <c r="A67" s="18">
        <v>8</v>
      </c>
      <c r="B67" s="110" t="s">
        <v>128</v>
      </c>
      <c r="C67" s="104" t="s">
        <v>37</v>
      </c>
      <c r="D67" s="111">
        <v>1</v>
      </c>
      <c r="E67" s="176"/>
      <c r="F67" s="81">
        <v>500.96</v>
      </c>
      <c r="G67" s="148">
        <f>D67*F67</f>
        <v>500.96</v>
      </c>
    </row>
    <row r="68" spans="1:7" ht="13.5" customHeight="1">
      <c r="A68" s="21">
        <v>9</v>
      </c>
      <c r="B68" s="107" t="s">
        <v>125</v>
      </c>
      <c r="C68" s="104" t="s">
        <v>45</v>
      </c>
      <c r="D68" s="104">
        <v>14.04</v>
      </c>
      <c r="E68" s="179"/>
      <c r="F68" s="105">
        <v>50.56</v>
      </c>
      <c r="G68" s="148">
        <f t="shared" si="2"/>
        <v>709.8624</v>
      </c>
    </row>
    <row r="69" spans="1:7" ht="12.75">
      <c r="A69" s="18">
        <v>10</v>
      </c>
      <c r="B69" s="107" t="s">
        <v>126</v>
      </c>
      <c r="C69" s="104" t="s">
        <v>27</v>
      </c>
      <c r="D69" s="104">
        <v>1</v>
      </c>
      <c r="E69" s="176"/>
      <c r="F69" s="105">
        <v>967.29</v>
      </c>
      <c r="G69" s="148">
        <f t="shared" si="2"/>
        <v>967.29</v>
      </c>
    </row>
    <row r="70" spans="1:7" ht="12" customHeight="1">
      <c r="A70" s="18">
        <v>11</v>
      </c>
      <c r="B70" s="110" t="s">
        <v>127</v>
      </c>
      <c r="C70" s="104" t="s">
        <v>27</v>
      </c>
      <c r="D70" s="104">
        <v>20</v>
      </c>
      <c r="E70" s="180"/>
      <c r="F70" s="105">
        <v>5.54</v>
      </c>
      <c r="G70" s="148">
        <f t="shared" si="2"/>
        <v>110.8</v>
      </c>
    </row>
    <row r="71" spans="1:7" ht="13.5" customHeight="1">
      <c r="A71" s="20"/>
      <c r="B71" s="112" t="s">
        <v>129</v>
      </c>
      <c r="C71" s="104"/>
      <c r="D71" s="113"/>
      <c r="E71" s="113"/>
      <c r="F71" s="81"/>
      <c r="G71" s="181">
        <f>SUM(G60:G70)</f>
        <v>8539.13668</v>
      </c>
    </row>
    <row r="72" spans="1:7" ht="12.75" customHeight="1">
      <c r="A72" s="20"/>
      <c r="B72" s="115" t="s">
        <v>95</v>
      </c>
      <c r="C72" s="116"/>
      <c r="D72" s="116"/>
      <c r="E72" s="116"/>
      <c r="F72" s="92"/>
      <c r="G72" s="117">
        <f>G71*1.18</f>
        <v>10076.181282399999</v>
      </c>
    </row>
    <row r="73" spans="1:9" ht="12.75">
      <c r="A73" s="20"/>
      <c r="B73" s="72" t="s">
        <v>96</v>
      </c>
      <c r="C73" s="63" t="s">
        <v>11</v>
      </c>
      <c r="D73" s="62"/>
      <c r="E73" s="62"/>
      <c r="F73" s="118"/>
      <c r="G73" s="119">
        <f>G72/C5/12</f>
        <v>0.2494079583964515</v>
      </c>
      <c r="I73" s="50"/>
    </row>
    <row r="74" spans="1:7" ht="12.75">
      <c r="A74" s="13" t="s">
        <v>130</v>
      </c>
      <c r="B74" s="120" t="s">
        <v>38</v>
      </c>
      <c r="C74" s="57"/>
      <c r="D74" s="96" t="s">
        <v>119</v>
      </c>
      <c r="E74" s="62"/>
      <c r="F74" s="121"/>
      <c r="G74" s="62"/>
    </row>
    <row r="75" spans="1:7" ht="36">
      <c r="A75" s="20">
        <v>1</v>
      </c>
      <c r="B75" s="122" t="s">
        <v>230</v>
      </c>
      <c r="C75" s="123" t="s">
        <v>40</v>
      </c>
      <c r="D75" s="126">
        <v>16.2</v>
      </c>
      <c r="E75" s="124"/>
      <c r="F75" s="125">
        <v>923.43</v>
      </c>
      <c r="G75" s="86">
        <f>D75*F75</f>
        <v>14959.565999999999</v>
      </c>
    </row>
    <row r="76" spans="1:7" ht="12.75">
      <c r="A76" s="20">
        <v>2</v>
      </c>
      <c r="B76" s="122" t="s">
        <v>43</v>
      </c>
      <c r="C76" s="123" t="s">
        <v>44</v>
      </c>
      <c r="D76" s="126">
        <v>2</v>
      </c>
      <c r="E76" s="124"/>
      <c r="F76" s="125">
        <v>133.9</v>
      </c>
      <c r="G76" s="86">
        <f aca="true" t="shared" si="3" ref="G76:G82">D76*F76</f>
        <v>267.8</v>
      </c>
    </row>
    <row r="77" spans="1:7" ht="12.75">
      <c r="A77" s="20">
        <v>3</v>
      </c>
      <c r="B77" s="122" t="s">
        <v>198</v>
      </c>
      <c r="C77" s="123" t="s">
        <v>199</v>
      </c>
      <c r="D77" s="126">
        <v>4</v>
      </c>
      <c r="E77" s="124"/>
      <c r="F77" s="125">
        <v>129.28</v>
      </c>
      <c r="G77" s="86">
        <f t="shared" si="3"/>
        <v>517.12</v>
      </c>
    </row>
    <row r="78" spans="1:7" ht="13.5" customHeight="1">
      <c r="A78" s="20">
        <v>4</v>
      </c>
      <c r="B78" s="122" t="s">
        <v>46</v>
      </c>
      <c r="C78" s="123" t="s">
        <v>159</v>
      </c>
      <c r="D78" s="126">
        <v>24</v>
      </c>
      <c r="E78" s="124"/>
      <c r="F78" s="125">
        <v>69.26</v>
      </c>
      <c r="G78" s="86">
        <f t="shared" si="3"/>
        <v>1662.2400000000002</v>
      </c>
    </row>
    <row r="79" spans="1:7" ht="12.75">
      <c r="A79" s="20">
        <v>5</v>
      </c>
      <c r="B79" s="122" t="s">
        <v>47</v>
      </c>
      <c r="C79" s="123" t="s">
        <v>45</v>
      </c>
      <c r="D79" s="126">
        <v>500</v>
      </c>
      <c r="E79" s="124"/>
      <c r="F79" s="125">
        <v>23.35</v>
      </c>
      <c r="G79" s="86">
        <f t="shared" si="3"/>
        <v>11675</v>
      </c>
    </row>
    <row r="80" spans="1:7" ht="12.75" customHeight="1">
      <c r="A80" s="20">
        <v>6</v>
      </c>
      <c r="B80" s="122" t="s">
        <v>176</v>
      </c>
      <c r="C80" s="123" t="s">
        <v>42</v>
      </c>
      <c r="D80" s="126">
        <v>40</v>
      </c>
      <c r="E80" s="124"/>
      <c r="F80" s="125">
        <v>76.35</v>
      </c>
      <c r="G80" s="86">
        <f t="shared" si="3"/>
        <v>3054</v>
      </c>
    </row>
    <row r="81" spans="1:7" ht="13.5" customHeight="1">
      <c r="A81" s="20">
        <v>7</v>
      </c>
      <c r="B81" s="122" t="s">
        <v>175</v>
      </c>
      <c r="C81" s="123" t="s">
        <v>45</v>
      </c>
      <c r="D81" s="126">
        <v>100</v>
      </c>
      <c r="E81" s="124"/>
      <c r="F81" s="125">
        <v>9.8</v>
      </c>
      <c r="G81" s="86">
        <f t="shared" si="3"/>
        <v>980.0000000000001</v>
      </c>
    </row>
    <row r="82" spans="1:7" ht="24">
      <c r="A82" s="20">
        <v>8</v>
      </c>
      <c r="B82" s="122" t="s">
        <v>177</v>
      </c>
      <c r="C82" s="123" t="s">
        <v>44</v>
      </c>
      <c r="D82" s="126">
        <v>4</v>
      </c>
      <c r="E82" s="124"/>
      <c r="F82" s="125">
        <v>175.4</v>
      </c>
      <c r="G82" s="86">
        <f t="shared" si="3"/>
        <v>701.6</v>
      </c>
    </row>
    <row r="83" spans="1:7" ht="12.75" customHeight="1">
      <c r="A83" s="20"/>
      <c r="B83" s="112" t="s">
        <v>129</v>
      </c>
      <c r="C83" s="83"/>
      <c r="D83" s="83"/>
      <c r="E83" s="83"/>
      <c r="F83" s="127"/>
      <c r="G83" s="86">
        <f>SUM(G75:G82)</f>
        <v>33817.326</v>
      </c>
    </row>
    <row r="84" spans="1:7" ht="12" customHeight="1">
      <c r="A84" s="20"/>
      <c r="B84" s="115" t="s">
        <v>95</v>
      </c>
      <c r="C84" s="83"/>
      <c r="D84" s="83"/>
      <c r="E84" s="83"/>
      <c r="F84" s="127"/>
      <c r="G84" s="128">
        <f>G83*1.18</f>
        <v>39904.44468</v>
      </c>
    </row>
    <row r="85" spans="1:9" ht="13.5" customHeight="1">
      <c r="A85" s="20"/>
      <c r="B85" s="72" t="s">
        <v>96</v>
      </c>
      <c r="C85" s="63" t="s">
        <v>11</v>
      </c>
      <c r="D85" s="83"/>
      <c r="E85" s="83"/>
      <c r="F85" s="127"/>
      <c r="G85" s="128">
        <f>G84/C5/12</f>
        <v>0.9877239997623787</v>
      </c>
      <c r="I85" s="50"/>
    </row>
    <row r="86" spans="1:7" ht="12.75">
      <c r="A86" s="13" t="s">
        <v>131</v>
      </c>
      <c r="B86" s="120" t="s">
        <v>49</v>
      </c>
      <c r="C86" s="123"/>
      <c r="D86" s="96" t="s">
        <v>119</v>
      </c>
      <c r="E86" s="126"/>
      <c r="F86" s="125"/>
      <c r="G86" s="83"/>
    </row>
    <row r="87" spans="1:7" ht="24">
      <c r="A87" s="20">
        <v>1</v>
      </c>
      <c r="B87" s="122" t="s">
        <v>50</v>
      </c>
      <c r="C87" s="123" t="s">
        <v>40</v>
      </c>
      <c r="D87" s="126">
        <v>7.9</v>
      </c>
      <c r="E87" s="124"/>
      <c r="F87" s="125">
        <v>923.43</v>
      </c>
      <c r="G87" s="86">
        <f aca="true" t="shared" si="4" ref="G87:G92">D87*F87</f>
        <v>7295.097</v>
      </c>
    </row>
    <row r="88" spans="1:7" ht="24">
      <c r="A88" s="20">
        <v>2</v>
      </c>
      <c r="B88" s="122" t="s">
        <v>51</v>
      </c>
      <c r="C88" s="123" t="s">
        <v>52</v>
      </c>
      <c r="D88" s="126">
        <v>2</v>
      </c>
      <c r="E88" s="124"/>
      <c r="F88" s="125">
        <v>1804.73</v>
      </c>
      <c r="G88" s="86">
        <f t="shared" si="4"/>
        <v>3609.46</v>
      </c>
    </row>
    <row r="89" spans="1:7" ht="12.75" customHeight="1">
      <c r="A89" s="20">
        <v>3</v>
      </c>
      <c r="B89" s="122" t="s">
        <v>53</v>
      </c>
      <c r="C89" s="123" t="s">
        <v>52</v>
      </c>
      <c r="D89" s="126">
        <v>4</v>
      </c>
      <c r="E89" s="124"/>
      <c r="F89" s="125">
        <v>272.41</v>
      </c>
      <c r="G89" s="86">
        <f t="shared" si="4"/>
        <v>1089.64</v>
      </c>
    </row>
    <row r="90" spans="1:7" ht="24">
      <c r="A90" s="20">
        <v>4</v>
      </c>
      <c r="B90" s="122" t="s">
        <v>54</v>
      </c>
      <c r="C90" s="123" t="s">
        <v>55</v>
      </c>
      <c r="D90" s="126">
        <v>12</v>
      </c>
      <c r="E90" s="124"/>
      <c r="F90" s="125">
        <v>129.28</v>
      </c>
      <c r="G90" s="86">
        <f t="shared" si="4"/>
        <v>1551.3600000000001</v>
      </c>
    </row>
    <row r="91" spans="1:7" ht="12.75">
      <c r="A91" s="20">
        <v>5</v>
      </c>
      <c r="B91" s="122" t="s">
        <v>57</v>
      </c>
      <c r="C91" s="123" t="s">
        <v>44</v>
      </c>
      <c r="D91" s="126">
        <v>2</v>
      </c>
      <c r="E91" s="124"/>
      <c r="F91" s="125">
        <v>78.49</v>
      </c>
      <c r="G91" s="86">
        <f t="shared" si="4"/>
        <v>156.98</v>
      </c>
    </row>
    <row r="92" spans="1:7" ht="12.75" customHeight="1">
      <c r="A92" s="20">
        <v>6</v>
      </c>
      <c r="B92" s="122" t="s">
        <v>58</v>
      </c>
      <c r="C92" s="123" t="s">
        <v>48</v>
      </c>
      <c r="D92" s="126">
        <v>23.9</v>
      </c>
      <c r="E92" s="124"/>
      <c r="F92" s="125">
        <v>91.31</v>
      </c>
      <c r="G92" s="86">
        <f t="shared" si="4"/>
        <v>2182.3089999999997</v>
      </c>
    </row>
    <row r="93" spans="1:7" ht="14.25" customHeight="1">
      <c r="A93" s="20"/>
      <c r="B93" s="112" t="s">
        <v>129</v>
      </c>
      <c r="C93" s="83"/>
      <c r="D93" s="83"/>
      <c r="E93" s="83"/>
      <c r="F93" s="127"/>
      <c r="G93" s="86">
        <f>SUM(G87:G92)</f>
        <v>15884.846</v>
      </c>
    </row>
    <row r="94" spans="1:7" ht="12" customHeight="1">
      <c r="A94" s="20"/>
      <c r="B94" s="115" t="s">
        <v>95</v>
      </c>
      <c r="C94" s="83"/>
      <c r="D94" s="83"/>
      <c r="E94" s="83"/>
      <c r="F94" s="127"/>
      <c r="G94" s="128">
        <f>G93*1.18</f>
        <v>18744.11828</v>
      </c>
    </row>
    <row r="95" spans="1:9" ht="12.75" customHeight="1">
      <c r="A95" s="20"/>
      <c r="B95" s="72" t="s">
        <v>96</v>
      </c>
      <c r="C95" s="63" t="s">
        <v>11</v>
      </c>
      <c r="D95" s="83"/>
      <c r="E95" s="83"/>
      <c r="F95" s="127"/>
      <c r="G95" s="128">
        <f>G94/C5/12</f>
        <v>0.46395873011158306</v>
      </c>
      <c r="I95" s="50"/>
    </row>
    <row r="96" spans="1:7" ht="24" customHeight="1">
      <c r="A96" s="13" t="s">
        <v>132</v>
      </c>
      <c r="B96" s="129" t="s">
        <v>133</v>
      </c>
      <c r="C96" s="95"/>
      <c r="D96" s="96"/>
      <c r="E96" s="83"/>
      <c r="F96" s="127"/>
      <c r="G96" s="128"/>
    </row>
    <row r="97" spans="1:7" ht="24.75" customHeight="1">
      <c r="A97" s="12">
        <v>1</v>
      </c>
      <c r="B97" s="107" t="s">
        <v>134</v>
      </c>
      <c r="C97" s="63" t="s">
        <v>135</v>
      </c>
      <c r="D97" s="83">
        <v>1</v>
      </c>
      <c r="E97" s="83">
        <v>12</v>
      </c>
      <c r="F97" s="127">
        <v>340.53</v>
      </c>
      <c r="G97" s="86">
        <f>D97*F97*E97</f>
        <v>4086.3599999999997</v>
      </c>
    </row>
    <row r="98" spans="1:7" ht="13.5" customHeight="1">
      <c r="A98" s="12">
        <v>2</v>
      </c>
      <c r="B98" s="100" t="s">
        <v>136</v>
      </c>
      <c r="C98" s="63" t="s">
        <v>135</v>
      </c>
      <c r="D98" s="83">
        <v>4</v>
      </c>
      <c r="E98" s="83">
        <v>1</v>
      </c>
      <c r="F98" s="127">
        <v>227.02</v>
      </c>
      <c r="G98" s="86">
        <f>D98*F98*E98</f>
        <v>908.08</v>
      </c>
    </row>
    <row r="99" spans="1:7" ht="12" customHeight="1">
      <c r="A99" s="12">
        <v>3</v>
      </c>
      <c r="B99" s="100" t="s">
        <v>200</v>
      </c>
      <c r="C99" s="63" t="s">
        <v>135</v>
      </c>
      <c r="D99" s="83">
        <v>1</v>
      </c>
      <c r="E99" s="83">
        <v>0.33</v>
      </c>
      <c r="F99" s="127">
        <v>13353.97</v>
      </c>
      <c r="G99" s="86">
        <f>D99*F99*E99</f>
        <v>4406.8101</v>
      </c>
    </row>
    <row r="100" spans="1:7" ht="13.5" customHeight="1">
      <c r="A100" s="12">
        <v>4</v>
      </c>
      <c r="B100" s="100" t="s">
        <v>201</v>
      </c>
      <c r="C100" s="63" t="s">
        <v>135</v>
      </c>
      <c r="D100" s="83">
        <v>1</v>
      </c>
      <c r="E100" s="83">
        <v>0</v>
      </c>
      <c r="F100" s="127">
        <v>8906.49</v>
      </c>
      <c r="G100" s="86">
        <f>D100*F100*E100</f>
        <v>0</v>
      </c>
    </row>
    <row r="101" spans="1:7" ht="13.5" customHeight="1">
      <c r="A101" s="12"/>
      <c r="B101" s="112" t="s">
        <v>129</v>
      </c>
      <c r="C101" s="63"/>
      <c r="D101" s="83"/>
      <c r="E101" s="83"/>
      <c r="F101" s="127"/>
      <c r="G101" s="86">
        <f>G97+G98+G99+G100</f>
        <v>9401.2501</v>
      </c>
    </row>
    <row r="102" spans="1:7" ht="12.75">
      <c r="A102" s="12"/>
      <c r="B102" s="115" t="s">
        <v>95</v>
      </c>
      <c r="C102" s="63"/>
      <c r="D102" s="83"/>
      <c r="E102" s="83"/>
      <c r="F102" s="127"/>
      <c r="G102" s="128">
        <f>G101*1.18</f>
        <v>11093.475117999998</v>
      </c>
    </row>
    <row r="103" spans="1:9" ht="11.25" customHeight="1">
      <c r="A103" s="20"/>
      <c r="B103" s="72" t="s">
        <v>96</v>
      </c>
      <c r="C103" s="63" t="s">
        <v>137</v>
      </c>
      <c r="D103" s="83"/>
      <c r="E103" s="83"/>
      <c r="F103" s="127"/>
      <c r="G103" s="128">
        <f>G102/C5/12</f>
        <v>0.2745882495717864</v>
      </c>
      <c r="I103" s="50"/>
    </row>
    <row r="104" spans="1:7" ht="13.5" customHeight="1">
      <c r="A104" s="13" t="s">
        <v>138</v>
      </c>
      <c r="B104" s="97" t="s">
        <v>59</v>
      </c>
      <c r="C104" s="97"/>
      <c r="D104" s="96" t="s">
        <v>119</v>
      </c>
      <c r="E104" s="97"/>
      <c r="F104" s="130"/>
      <c r="G104" s="97"/>
    </row>
    <row r="105" spans="1:7" ht="24">
      <c r="A105" s="9">
        <v>1</v>
      </c>
      <c r="B105" s="110" t="s">
        <v>139</v>
      </c>
      <c r="C105" s="131" t="s">
        <v>56</v>
      </c>
      <c r="D105" s="106">
        <v>2</v>
      </c>
      <c r="E105" s="132"/>
      <c r="F105" s="133">
        <v>109.1</v>
      </c>
      <c r="G105" s="106">
        <f>D105*F105</f>
        <v>218.2</v>
      </c>
    </row>
    <row r="106" spans="1:7" ht="12.75" customHeight="1">
      <c r="A106" s="9">
        <v>2</v>
      </c>
      <c r="B106" s="110" t="s">
        <v>60</v>
      </c>
      <c r="C106" s="131" t="s">
        <v>61</v>
      </c>
      <c r="D106" s="106">
        <v>3</v>
      </c>
      <c r="E106" s="132"/>
      <c r="F106" s="133">
        <v>39.25</v>
      </c>
      <c r="G106" s="106">
        <f aca="true" t="shared" si="5" ref="G106:G127">D106*F106</f>
        <v>117.75</v>
      </c>
    </row>
    <row r="107" spans="1:7" ht="13.5" customHeight="1">
      <c r="A107" s="9">
        <v>3</v>
      </c>
      <c r="B107" s="110" t="s">
        <v>62</v>
      </c>
      <c r="C107" s="131" t="s">
        <v>63</v>
      </c>
      <c r="D107" s="106">
        <v>3</v>
      </c>
      <c r="E107" s="132"/>
      <c r="F107" s="134">
        <v>461.71</v>
      </c>
      <c r="G107" s="106">
        <f t="shared" si="5"/>
        <v>1385.1299999999999</v>
      </c>
    </row>
    <row r="108" spans="1:7" ht="12" customHeight="1">
      <c r="A108" s="9">
        <v>4</v>
      </c>
      <c r="B108" s="110" t="s">
        <v>140</v>
      </c>
      <c r="C108" s="131" t="s">
        <v>64</v>
      </c>
      <c r="D108" s="106">
        <v>3</v>
      </c>
      <c r="E108" s="132"/>
      <c r="F108" s="133">
        <v>235.13</v>
      </c>
      <c r="G108" s="106">
        <f t="shared" si="5"/>
        <v>705.39</v>
      </c>
    </row>
    <row r="109" spans="1:7" ht="26.25" customHeight="1">
      <c r="A109" s="9">
        <v>5</v>
      </c>
      <c r="B109" s="110" t="s">
        <v>141</v>
      </c>
      <c r="C109" s="131" t="s">
        <v>44</v>
      </c>
      <c r="D109" s="106">
        <v>2</v>
      </c>
      <c r="E109" s="132"/>
      <c r="F109" s="133">
        <v>266.89</v>
      </c>
      <c r="G109" s="106">
        <f t="shared" si="5"/>
        <v>533.78</v>
      </c>
    </row>
    <row r="110" spans="1:7" ht="12.75">
      <c r="A110" s="9">
        <v>6</v>
      </c>
      <c r="B110" s="110" t="s">
        <v>65</v>
      </c>
      <c r="C110" s="131" t="s">
        <v>44</v>
      </c>
      <c r="D110" s="106">
        <v>1</v>
      </c>
      <c r="E110" s="132"/>
      <c r="F110" s="133">
        <v>115.43</v>
      </c>
      <c r="G110" s="106">
        <f t="shared" si="5"/>
        <v>115.43</v>
      </c>
    </row>
    <row r="111" spans="1:7" ht="24">
      <c r="A111" s="9">
        <v>7</v>
      </c>
      <c r="B111" s="110" t="s">
        <v>142</v>
      </c>
      <c r="C111" s="131" t="s">
        <v>66</v>
      </c>
      <c r="D111" s="106">
        <v>0</v>
      </c>
      <c r="E111" s="132"/>
      <c r="F111" s="133">
        <v>2.77</v>
      </c>
      <c r="G111" s="106">
        <f t="shared" si="5"/>
        <v>0</v>
      </c>
    </row>
    <row r="112" spans="1:7" ht="12.75" customHeight="1">
      <c r="A112" s="9">
        <v>8</v>
      </c>
      <c r="B112" s="110" t="s">
        <v>143</v>
      </c>
      <c r="C112" s="131" t="s">
        <v>44</v>
      </c>
      <c r="D112" s="106">
        <v>1</v>
      </c>
      <c r="E112" s="132"/>
      <c r="F112" s="133">
        <v>77.77</v>
      </c>
      <c r="G112" s="106">
        <f t="shared" si="5"/>
        <v>77.77</v>
      </c>
    </row>
    <row r="113" spans="1:7" ht="14.25" customHeight="1">
      <c r="A113" s="9">
        <v>9</v>
      </c>
      <c r="B113" s="110" t="s">
        <v>144</v>
      </c>
      <c r="C113" s="131" t="s">
        <v>41</v>
      </c>
      <c r="D113" s="106">
        <v>0</v>
      </c>
      <c r="E113" s="132"/>
      <c r="F113" s="133">
        <v>276.16</v>
      </c>
      <c r="G113" s="106">
        <f t="shared" si="5"/>
        <v>0</v>
      </c>
    </row>
    <row r="114" spans="1:7" ht="12.75">
      <c r="A114" s="23">
        <v>10</v>
      </c>
      <c r="B114" s="110" t="s">
        <v>67</v>
      </c>
      <c r="C114" s="131" t="s">
        <v>66</v>
      </c>
      <c r="D114" s="106">
        <v>0</v>
      </c>
      <c r="E114" s="132"/>
      <c r="F114" s="133">
        <v>18.47</v>
      </c>
      <c r="G114" s="106">
        <f t="shared" si="5"/>
        <v>0</v>
      </c>
    </row>
    <row r="115" spans="1:7" ht="12.75" customHeight="1">
      <c r="A115" s="23">
        <v>11</v>
      </c>
      <c r="B115" s="110" t="s">
        <v>145</v>
      </c>
      <c r="C115" s="131" t="s">
        <v>44</v>
      </c>
      <c r="D115" s="106">
        <v>0</v>
      </c>
      <c r="E115" s="132"/>
      <c r="F115" s="133">
        <v>226.1</v>
      </c>
      <c r="G115" s="106">
        <f t="shared" si="5"/>
        <v>0</v>
      </c>
    </row>
    <row r="116" spans="1:7" ht="15" customHeight="1">
      <c r="A116" s="23">
        <v>12</v>
      </c>
      <c r="B116" s="110" t="s">
        <v>146</v>
      </c>
      <c r="C116" s="131" t="s">
        <v>44</v>
      </c>
      <c r="D116" s="106">
        <v>0</v>
      </c>
      <c r="E116" s="132"/>
      <c r="F116" s="133">
        <v>118.05</v>
      </c>
      <c r="G116" s="106">
        <f t="shared" si="5"/>
        <v>0</v>
      </c>
    </row>
    <row r="117" spans="1:7" ht="12.75">
      <c r="A117" s="23">
        <v>13</v>
      </c>
      <c r="B117" s="110" t="s">
        <v>147</v>
      </c>
      <c r="C117" s="131" t="s">
        <v>44</v>
      </c>
      <c r="D117" s="106">
        <v>0</v>
      </c>
      <c r="E117" s="132"/>
      <c r="F117" s="133">
        <v>109.26</v>
      </c>
      <c r="G117" s="106">
        <f t="shared" si="5"/>
        <v>0</v>
      </c>
    </row>
    <row r="118" spans="1:7" ht="12.75">
      <c r="A118" s="23">
        <v>14</v>
      </c>
      <c r="B118" s="110" t="s">
        <v>148</v>
      </c>
      <c r="C118" s="131" t="s">
        <v>44</v>
      </c>
      <c r="D118" s="106">
        <v>1</v>
      </c>
      <c r="E118" s="132"/>
      <c r="F118" s="133">
        <v>510.81</v>
      </c>
      <c r="G118" s="106">
        <f t="shared" si="5"/>
        <v>510.81</v>
      </c>
    </row>
    <row r="119" spans="1:7" ht="12" customHeight="1">
      <c r="A119" s="23">
        <v>15</v>
      </c>
      <c r="B119" s="110" t="s">
        <v>149</v>
      </c>
      <c r="C119" s="131" t="s">
        <v>66</v>
      </c>
      <c r="D119" s="106">
        <v>0</v>
      </c>
      <c r="E119" s="132"/>
      <c r="F119" s="133">
        <v>223</v>
      </c>
      <c r="G119" s="106">
        <f t="shared" si="5"/>
        <v>0</v>
      </c>
    </row>
    <row r="120" spans="1:7" ht="12.75">
      <c r="A120" s="23">
        <v>16</v>
      </c>
      <c r="B120" s="110" t="s">
        <v>150</v>
      </c>
      <c r="C120" s="131" t="s">
        <v>68</v>
      </c>
      <c r="D120" s="106">
        <v>2.1</v>
      </c>
      <c r="E120" s="132"/>
      <c r="F120" s="133">
        <v>169.49</v>
      </c>
      <c r="G120" s="106">
        <f t="shared" si="5"/>
        <v>355.92900000000003</v>
      </c>
    </row>
    <row r="121" spans="1:7" ht="12.75">
      <c r="A121" s="23">
        <v>17</v>
      </c>
      <c r="B121" s="110" t="s">
        <v>69</v>
      </c>
      <c r="C121" s="131" t="s">
        <v>70</v>
      </c>
      <c r="D121" s="106">
        <v>0</v>
      </c>
      <c r="E121" s="132"/>
      <c r="F121" s="133">
        <v>74.99</v>
      </c>
      <c r="G121" s="106">
        <f t="shared" si="5"/>
        <v>0</v>
      </c>
    </row>
    <row r="122" spans="1:7" ht="12" customHeight="1">
      <c r="A122" s="23">
        <v>18</v>
      </c>
      <c r="B122" s="110" t="s">
        <v>71</v>
      </c>
      <c r="C122" s="131" t="s">
        <v>30</v>
      </c>
      <c r="D122" s="106">
        <v>1.01</v>
      </c>
      <c r="E122" s="132"/>
      <c r="F122" s="133">
        <v>923.43</v>
      </c>
      <c r="G122" s="106">
        <f t="shared" si="5"/>
        <v>932.6642999999999</v>
      </c>
    </row>
    <row r="123" spans="1:7" ht="24">
      <c r="A123" s="23">
        <v>19</v>
      </c>
      <c r="B123" s="110" t="s">
        <v>151</v>
      </c>
      <c r="C123" s="131" t="s">
        <v>44</v>
      </c>
      <c r="D123" s="106">
        <v>12</v>
      </c>
      <c r="E123" s="132"/>
      <c r="F123" s="133">
        <v>46.17</v>
      </c>
      <c r="G123" s="106">
        <f t="shared" si="5"/>
        <v>554.04</v>
      </c>
    </row>
    <row r="124" spans="1:7" ht="12.75">
      <c r="A124" s="23">
        <v>20</v>
      </c>
      <c r="B124" s="110" t="s">
        <v>72</v>
      </c>
      <c r="C124" s="131" t="s">
        <v>44</v>
      </c>
      <c r="D124" s="114">
        <v>1</v>
      </c>
      <c r="E124" s="132"/>
      <c r="F124" s="135">
        <v>315.37</v>
      </c>
      <c r="G124" s="106">
        <f t="shared" si="5"/>
        <v>315.37</v>
      </c>
    </row>
    <row r="125" spans="1:7" ht="12.75">
      <c r="A125" s="9">
        <v>21</v>
      </c>
      <c r="B125" s="100" t="s">
        <v>73</v>
      </c>
      <c r="C125" s="131" t="s">
        <v>152</v>
      </c>
      <c r="D125" s="114">
        <v>0</v>
      </c>
      <c r="E125" s="132"/>
      <c r="F125" s="92">
        <v>230.86</v>
      </c>
      <c r="G125" s="106">
        <f t="shared" si="5"/>
        <v>0</v>
      </c>
    </row>
    <row r="126" spans="1:7" ht="12.75">
      <c r="A126" s="9">
        <v>22</v>
      </c>
      <c r="B126" s="100" t="s">
        <v>74</v>
      </c>
      <c r="C126" s="131" t="s">
        <v>44</v>
      </c>
      <c r="D126" s="136">
        <v>5</v>
      </c>
      <c r="E126" s="132"/>
      <c r="F126" s="135">
        <v>76.18</v>
      </c>
      <c r="G126" s="106">
        <f t="shared" si="5"/>
        <v>380.90000000000003</v>
      </c>
    </row>
    <row r="127" spans="1:7" ht="26.25" customHeight="1">
      <c r="A127" s="9">
        <v>23</v>
      </c>
      <c r="B127" s="107" t="s">
        <v>205</v>
      </c>
      <c r="C127" s="131" t="s">
        <v>44</v>
      </c>
      <c r="D127" s="136">
        <v>0</v>
      </c>
      <c r="E127" s="132"/>
      <c r="F127" s="135">
        <v>120.45</v>
      </c>
      <c r="G127" s="106">
        <f t="shared" si="5"/>
        <v>0</v>
      </c>
    </row>
    <row r="128" spans="1:7" ht="12.75">
      <c r="A128" s="9"/>
      <c r="B128" s="112" t="s">
        <v>129</v>
      </c>
      <c r="C128" s="116"/>
      <c r="D128" s="114"/>
      <c r="E128" s="114"/>
      <c r="F128" s="92"/>
      <c r="G128" s="114">
        <f>SUM(G105:G126)</f>
        <v>6203.163299999999</v>
      </c>
    </row>
    <row r="129" spans="1:7" ht="12.75">
      <c r="A129" s="9"/>
      <c r="B129" s="115" t="s">
        <v>95</v>
      </c>
      <c r="C129" s="116"/>
      <c r="D129" s="114"/>
      <c r="E129" s="114"/>
      <c r="F129" s="92"/>
      <c r="G129" s="117">
        <f>G128*1.18</f>
        <v>7319.732693999998</v>
      </c>
    </row>
    <row r="130" spans="1:9" ht="12.75">
      <c r="A130" s="9"/>
      <c r="B130" s="72" t="s">
        <v>96</v>
      </c>
      <c r="C130" s="63" t="s">
        <v>11</v>
      </c>
      <c r="D130" s="114"/>
      <c r="E130" s="114"/>
      <c r="F130" s="92"/>
      <c r="G130" s="117">
        <f>G129/C5/12</f>
        <v>0.18117970846823295</v>
      </c>
      <c r="I130" s="50"/>
    </row>
    <row r="131" spans="1:9" ht="12.75">
      <c r="A131" s="13" t="s">
        <v>153</v>
      </c>
      <c r="B131" s="66" t="s">
        <v>75</v>
      </c>
      <c r="C131" s="63" t="s">
        <v>76</v>
      </c>
      <c r="D131" s="67">
        <f>C5</f>
        <v>3366.7</v>
      </c>
      <c r="E131" s="67"/>
      <c r="F131" s="74">
        <v>2.8</v>
      </c>
      <c r="G131" s="138">
        <f>D131*F131*12</f>
        <v>113121.11999999998</v>
      </c>
      <c r="I131" s="50"/>
    </row>
    <row r="132" spans="1:7" ht="12.75">
      <c r="A132" s="13"/>
      <c r="B132" s="66"/>
      <c r="C132" s="63"/>
      <c r="D132" s="67"/>
      <c r="E132" s="67"/>
      <c r="F132" s="74"/>
      <c r="G132" s="138"/>
    </row>
    <row r="133" spans="1:9" ht="12.75">
      <c r="A133" s="13" t="s">
        <v>21</v>
      </c>
      <c r="B133" s="94" t="s">
        <v>78</v>
      </c>
      <c r="C133" s="63" t="s">
        <v>76</v>
      </c>
      <c r="D133" s="67">
        <f>C5</f>
        <v>3366.7</v>
      </c>
      <c r="E133" s="67"/>
      <c r="F133" s="74">
        <v>3.2</v>
      </c>
      <c r="G133" s="138">
        <f>D133*F133*12</f>
        <v>129281.28</v>
      </c>
      <c r="I133" s="50"/>
    </row>
    <row r="134" spans="1:7" ht="12.75">
      <c r="A134" s="13"/>
      <c r="B134" s="94"/>
      <c r="C134" s="63"/>
      <c r="D134" s="67"/>
      <c r="E134" s="67"/>
      <c r="F134" s="74"/>
      <c r="G134" s="138"/>
    </row>
    <row r="135" spans="1:7" ht="17.25" customHeight="1">
      <c r="A135" s="13" t="s">
        <v>23</v>
      </c>
      <c r="B135" s="140" t="s">
        <v>20</v>
      </c>
      <c r="C135" s="63" t="s">
        <v>11</v>
      </c>
      <c r="D135" s="67">
        <f>C5</f>
        <v>3366.7</v>
      </c>
      <c r="E135" s="67"/>
      <c r="F135" s="68">
        <v>1.78</v>
      </c>
      <c r="G135" s="69">
        <f>F135*D135*12</f>
        <v>71912.712</v>
      </c>
    </row>
    <row r="136" spans="1:7" ht="12.75">
      <c r="A136" s="13"/>
      <c r="B136" s="140"/>
      <c r="C136" s="63"/>
      <c r="D136" s="67"/>
      <c r="E136" s="67"/>
      <c r="F136" s="68"/>
      <c r="G136" s="69"/>
    </row>
    <row r="137" spans="1:7" ht="12.75">
      <c r="A137" s="13" t="s">
        <v>77</v>
      </c>
      <c r="B137" s="140" t="s">
        <v>22</v>
      </c>
      <c r="C137" s="63" t="s">
        <v>11</v>
      </c>
      <c r="D137" s="67">
        <f>C5</f>
        <v>3366.7</v>
      </c>
      <c r="E137" s="67"/>
      <c r="F137" s="68">
        <v>1.18</v>
      </c>
      <c r="G137" s="69">
        <f>F137*D137*12</f>
        <v>47672.471999999994</v>
      </c>
    </row>
    <row r="138" spans="1:7" ht="14.25" customHeight="1">
      <c r="A138" s="20"/>
      <c r="B138" s="141" t="s">
        <v>79</v>
      </c>
      <c r="C138" s="63" t="s">
        <v>80</v>
      </c>
      <c r="D138" s="67"/>
      <c r="E138" s="67"/>
      <c r="F138" s="65"/>
      <c r="G138" s="142">
        <f>G23+G27+G28+G54+G56+G72+G84+G94+G102+G129+G131+G133+G135+G137</f>
        <v>637578.0586704001</v>
      </c>
    </row>
    <row r="139" spans="1:7" ht="12.75">
      <c r="A139" s="14"/>
      <c r="B139" s="97" t="s">
        <v>165</v>
      </c>
      <c r="C139" s="63" t="s">
        <v>76</v>
      </c>
      <c r="D139" s="63"/>
      <c r="E139" s="63"/>
      <c r="F139" s="65"/>
      <c r="G139" s="143">
        <f>F133+F131+G130+G95+G85+G73+G57+F28+F27+G24+G55+F135+F137+G103</f>
        <v>15.781478863337986</v>
      </c>
    </row>
    <row r="140" spans="1:7" ht="12.75">
      <c r="A140" s="20"/>
      <c r="B140" s="100" t="s">
        <v>166</v>
      </c>
      <c r="C140" s="63"/>
      <c r="D140" s="63"/>
      <c r="E140" s="63"/>
      <c r="F140" s="65"/>
      <c r="G140" s="143"/>
    </row>
    <row r="141" spans="1:7" ht="12.75">
      <c r="A141" s="20"/>
      <c r="B141" s="141" t="s">
        <v>223</v>
      </c>
      <c r="C141" s="63" t="s">
        <v>76</v>
      </c>
      <c r="D141" s="63"/>
      <c r="E141" s="63"/>
      <c r="F141" s="65"/>
      <c r="G141" s="143">
        <v>15.34</v>
      </c>
    </row>
    <row r="142" spans="1:7" ht="13.5" customHeight="1">
      <c r="A142" s="20"/>
      <c r="B142" s="22" t="s">
        <v>224</v>
      </c>
      <c r="C142" s="11" t="s">
        <v>76</v>
      </c>
      <c r="D142" s="10"/>
      <c r="E142" s="10"/>
      <c r="F142" s="35"/>
      <c r="G142" s="24">
        <f>G139*2-G141</f>
        <v>16.222957726675972</v>
      </c>
    </row>
    <row r="143" spans="1:7" ht="12.75">
      <c r="A143" s="4"/>
      <c r="B143" s="4"/>
      <c r="C143" s="2"/>
      <c r="D143" s="3"/>
      <c r="E143" s="3"/>
      <c r="F143" s="2"/>
      <c r="G143" s="25"/>
    </row>
    <row r="144" spans="1:7" ht="12.75">
      <c r="A144" s="4"/>
      <c r="B144" s="4" t="s">
        <v>225</v>
      </c>
      <c r="C144" s="2"/>
      <c r="D144" s="3"/>
      <c r="E144" s="3"/>
      <c r="F144" s="2"/>
      <c r="G144" s="26">
        <v>15.34</v>
      </c>
    </row>
    <row r="145" spans="1:7" ht="11.25" customHeight="1">
      <c r="A145" s="4"/>
      <c r="B145" s="4" t="s">
        <v>226</v>
      </c>
      <c r="C145" s="2"/>
      <c r="D145" s="3"/>
      <c r="E145" s="3"/>
      <c r="F145" s="2"/>
      <c r="G145" s="47">
        <f>G142/G141</f>
        <v>1.0575591738380685</v>
      </c>
    </row>
    <row r="146" spans="1:7" ht="10.5" customHeight="1">
      <c r="A146" s="4"/>
      <c r="B146" s="4"/>
      <c r="C146" s="2"/>
      <c r="D146" s="3"/>
      <c r="E146" s="3"/>
      <c r="F146" s="2"/>
      <c r="G146" s="5"/>
    </row>
    <row r="147" spans="1:7" ht="12.75">
      <c r="A147" s="4"/>
      <c r="B147" s="4"/>
      <c r="C147" s="2"/>
      <c r="D147" s="3"/>
      <c r="E147" s="3"/>
      <c r="F147" s="2"/>
      <c r="G147" s="5"/>
    </row>
    <row r="148" spans="1:7" ht="12.75">
      <c r="A148" s="4"/>
      <c r="B148" s="4" t="s">
        <v>210</v>
      </c>
      <c r="C148" s="2"/>
      <c r="D148" s="3"/>
      <c r="E148" s="3"/>
      <c r="F148" s="2"/>
      <c r="G148" s="5"/>
    </row>
    <row r="149" ht="15" customHeight="1"/>
    <row r="150" ht="12.75">
      <c r="A150" s="44" t="s">
        <v>213</v>
      </c>
    </row>
    <row r="154" ht="12" customHeight="1"/>
    <row r="158" ht="12" customHeight="1"/>
    <row r="161" ht="14.25" customHeight="1"/>
    <row r="162" ht="12" customHeight="1"/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I153"/>
  <sheetViews>
    <sheetView zoomScalePageLayoutView="0" workbookViewId="0" topLeftCell="A1">
      <selection activeCell="H24" sqref="H24:I29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6.8515625" style="0" customWidth="1"/>
    <col min="7" max="7" width="11.8515625" style="0" customWidth="1"/>
  </cols>
  <sheetData>
    <row r="1" spans="1:7" ht="12.75">
      <c r="A1" s="1"/>
      <c r="B1" s="1"/>
      <c r="C1" s="2"/>
      <c r="D1" s="3"/>
      <c r="E1" s="3"/>
      <c r="F1" s="2"/>
      <c r="G1" s="27" t="s">
        <v>0</v>
      </c>
    </row>
    <row r="2" spans="1:7" ht="12.75">
      <c r="A2" s="209" t="s">
        <v>82</v>
      </c>
      <c r="B2" s="210"/>
      <c r="C2" s="210"/>
      <c r="D2" s="210"/>
      <c r="E2" s="210"/>
      <c r="F2" s="210"/>
      <c r="G2" s="210"/>
    </row>
    <row r="3" spans="1:7" ht="12.75">
      <c r="A3" s="209" t="s">
        <v>227</v>
      </c>
      <c r="B3" s="210"/>
      <c r="C3" s="210"/>
      <c r="D3" s="210"/>
      <c r="E3" s="210"/>
      <c r="F3" s="210"/>
      <c r="G3" s="210"/>
    </row>
    <row r="4" spans="1:7" ht="12.75">
      <c r="A4" s="1"/>
      <c r="B4" s="6" t="s">
        <v>179</v>
      </c>
      <c r="C4" s="2"/>
      <c r="D4" s="3"/>
      <c r="E4" s="3"/>
      <c r="F4" s="2"/>
      <c r="G4" s="5"/>
    </row>
    <row r="5" spans="1:7" ht="12.75">
      <c r="A5" s="150"/>
      <c r="B5" s="52" t="s">
        <v>1</v>
      </c>
      <c r="C5" s="53">
        <v>3255</v>
      </c>
      <c r="D5" s="54"/>
      <c r="E5" s="54"/>
      <c r="F5" s="54"/>
      <c r="G5" s="55"/>
    </row>
    <row r="6" spans="1:7" ht="12.75">
      <c r="A6" s="150"/>
      <c r="B6" s="55"/>
      <c r="C6" s="56"/>
      <c r="D6" s="56"/>
      <c r="E6" s="56"/>
      <c r="F6" s="56"/>
      <c r="G6" s="55"/>
    </row>
    <row r="7" spans="1:7" ht="24">
      <c r="A7" s="151" t="s">
        <v>2</v>
      </c>
      <c r="B7" s="57" t="s">
        <v>3</v>
      </c>
      <c r="C7" s="58" t="s">
        <v>4</v>
      </c>
      <c r="D7" s="59" t="s">
        <v>5</v>
      </c>
      <c r="E7" s="60" t="s">
        <v>180</v>
      </c>
      <c r="F7" s="59" t="s">
        <v>6</v>
      </c>
      <c r="G7" s="60" t="s">
        <v>81</v>
      </c>
    </row>
    <row r="8" spans="1:7" ht="12.75">
      <c r="A8" s="62">
        <v>1</v>
      </c>
      <c r="B8" s="62">
        <v>2</v>
      </c>
      <c r="C8" s="63">
        <v>3</v>
      </c>
      <c r="D8" s="64">
        <v>4</v>
      </c>
      <c r="E8" s="64">
        <v>5</v>
      </c>
      <c r="F8" s="63">
        <v>6</v>
      </c>
      <c r="G8" s="62">
        <v>7</v>
      </c>
    </row>
    <row r="9" spans="1:7" ht="12.75">
      <c r="A9" s="152" t="s">
        <v>7</v>
      </c>
      <c r="B9" s="205" t="s">
        <v>8</v>
      </c>
      <c r="C9" s="206"/>
      <c r="D9" s="206"/>
      <c r="E9" s="206"/>
      <c r="F9" s="206"/>
      <c r="G9" s="62"/>
    </row>
    <row r="10" spans="1:7" ht="12.75">
      <c r="A10" s="153" t="s">
        <v>9</v>
      </c>
      <c r="B10" s="66" t="s">
        <v>10</v>
      </c>
      <c r="C10" s="63" t="s">
        <v>11</v>
      </c>
      <c r="D10" s="67"/>
      <c r="E10" s="67"/>
      <c r="F10" s="95"/>
      <c r="G10" s="69"/>
    </row>
    <row r="11" spans="1:7" ht="22.5" customHeight="1">
      <c r="A11" s="154">
        <v>1</v>
      </c>
      <c r="B11" s="70" t="s">
        <v>83</v>
      </c>
      <c r="C11" s="63" t="s">
        <v>84</v>
      </c>
      <c r="D11" s="67">
        <v>478.9</v>
      </c>
      <c r="E11" s="67">
        <v>240</v>
      </c>
      <c r="F11" s="71">
        <v>0.43</v>
      </c>
      <c r="G11" s="67">
        <f>D11*E11*F11</f>
        <v>49422.479999999996</v>
      </c>
    </row>
    <row r="12" spans="1:7" ht="12.75">
      <c r="A12" s="154">
        <v>2</v>
      </c>
      <c r="B12" s="70" t="s">
        <v>85</v>
      </c>
      <c r="C12" s="63" t="s">
        <v>84</v>
      </c>
      <c r="D12" s="67">
        <v>478.9</v>
      </c>
      <c r="E12" s="67">
        <v>24</v>
      </c>
      <c r="F12" s="65">
        <v>1.53</v>
      </c>
      <c r="G12" s="67">
        <f aca="true" t="shared" si="0" ref="G12:G21">D12*E12*F12</f>
        <v>17585.208</v>
      </c>
    </row>
    <row r="13" spans="1:7" ht="10.5" customHeight="1">
      <c r="A13" s="154">
        <v>3</v>
      </c>
      <c r="B13" s="70" t="s">
        <v>86</v>
      </c>
      <c r="C13" s="63" t="s">
        <v>84</v>
      </c>
      <c r="D13" s="67">
        <v>16</v>
      </c>
      <c r="E13" s="67">
        <v>2</v>
      </c>
      <c r="F13" s="65">
        <v>19.24</v>
      </c>
      <c r="G13" s="67">
        <f t="shared" si="0"/>
        <v>615.68</v>
      </c>
    </row>
    <row r="14" spans="1:7" ht="12.75">
      <c r="A14" s="154">
        <v>4</v>
      </c>
      <c r="B14" s="70" t="s">
        <v>158</v>
      </c>
      <c r="C14" s="63" t="s">
        <v>84</v>
      </c>
      <c r="D14" s="67">
        <v>48</v>
      </c>
      <c r="E14" s="67">
        <v>24</v>
      </c>
      <c r="F14" s="65">
        <v>1.24</v>
      </c>
      <c r="G14" s="67">
        <f t="shared" si="0"/>
        <v>1428.48</v>
      </c>
    </row>
    <row r="15" spans="1:7" ht="12.75">
      <c r="A15" s="154">
        <v>5</v>
      </c>
      <c r="B15" s="70" t="s">
        <v>87</v>
      </c>
      <c r="C15" s="63" t="s">
        <v>84</v>
      </c>
      <c r="D15" s="67">
        <v>4</v>
      </c>
      <c r="E15" s="67">
        <v>168</v>
      </c>
      <c r="F15" s="65">
        <v>0.4</v>
      </c>
      <c r="G15" s="67">
        <f t="shared" si="0"/>
        <v>268.8</v>
      </c>
    </row>
    <row r="16" spans="1:7" ht="12.75">
      <c r="A16" s="154">
        <v>6</v>
      </c>
      <c r="B16" s="70" t="s">
        <v>88</v>
      </c>
      <c r="C16" s="63" t="s">
        <v>84</v>
      </c>
      <c r="D16" s="67">
        <v>4</v>
      </c>
      <c r="E16" s="67">
        <v>14</v>
      </c>
      <c r="F16" s="65">
        <v>1.53</v>
      </c>
      <c r="G16" s="67">
        <f t="shared" si="0"/>
        <v>85.68</v>
      </c>
    </row>
    <row r="17" spans="1:7" ht="12.75">
      <c r="A17" s="154">
        <v>7</v>
      </c>
      <c r="B17" s="70" t="s">
        <v>89</v>
      </c>
      <c r="C17" s="63" t="s">
        <v>84</v>
      </c>
      <c r="D17" s="67">
        <v>716</v>
      </c>
      <c r="E17" s="67">
        <v>2</v>
      </c>
      <c r="F17" s="65">
        <v>2.11</v>
      </c>
      <c r="G17" s="67">
        <f t="shared" si="0"/>
        <v>3021.52</v>
      </c>
    </row>
    <row r="18" spans="1:7" ht="12.75">
      <c r="A18" s="154">
        <v>8</v>
      </c>
      <c r="B18" s="70" t="s">
        <v>90</v>
      </c>
      <c r="C18" s="63" t="s">
        <v>84</v>
      </c>
      <c r="D18" s="67">
        <v>16</v>
      </c>
      <c r="E18" s="67">
        <v>2</v>
      </c>
      <c r="F18" s="65">
        <v>3.02</v>
      </c>
      <c r="G18" s="67">
        <f t="shared" si="0"/>
        <v>96.64</v>
      </c>
    </row>
    <row r="19" spans="1:7" ht="12.75">
      <c r="A19" s="154">
        <v>9</v>
      </c>
      <c r="B19" s="70" t="s">
        <v>91</v>
      </c>
      <c r="C19" s="63" t="s">
        <v>84</v>
      </c>
      <c r="D19" s="67">
        <v>34</v>
      </c>
      <c r="E19" s="67">
        <v>12</v>
      </c>
      <c r="F19" s="65">
        <v>2.46</v>
      </c>
      <c r="G19" s="67">
        <f t="shared" si="0"/>
        <v>1003.68</v>
      </c>
    </row>
    <row r="20" spans="1:7" ht="12.75">
      <c r="A20" s="154">
        <v>10</v>
      </c>
      <c r="B20" s="70" t="s">
        <v>92</v>
      </c>
      <c r="C20" s="63" t="s">
        <v>84</v>
      </c>
      <c r="D20" s="67">
        <v>25</v>
      </c>
      <c r="E20" s="67">
        <v>2</v>
      </c>
      <c r="F20" s="65">
        <v>3.69</v>
      </c>
      <c r="G20" s="67">
        <f t="shared" si="0"/>
        <v>184.5</v>
      </c>
    </row>
    <row r="21" spans="1:7" ht="12.75">
      <c r="A21" s="154">
        <v>11</v>
      </c>
      <c r="B21" s="70" t="s">
        <v>93</v>
      </c>
      <c r="C21" s="63" t="s">
        <v>84</v>
      </c>
      <c r="D21" s="67">
        <v>10</v>
      </c>
      <c r="E21" s="67">
        <v>12</v>
      </c>
      <c r="F21" s="65">
        <v>1.57</v>
      </c>
      <c r="G21" s="67">
        <f t="shared" si="0"/>
        <v>188.4</v>
      </c>
    </row>
    <row r="22" spans="1:7" ht="12" customHeight="1">
      <c r="A22" s="154"/>
      <c r="B22" s="72" t="s">
        <v>94</v>
      </c>
      <c r="C22" s="63"/>
      <c r="D22" s="67"/>
      <c r="E22" s="67"/>
      <c r="F22" s="68"/>
      <c r="G22" s="67">
        <f>SUM(G11:G21)</f>
        <v>73901.06799999997</v>
      </c>
    </row>
    <row r="23" spans="1:7" ht="12.75">
      <c r="A23" s="154"/>
      <c r="B23" s="72" t="s">
        <v>95</v>
      </c>
      <c r="C23" s="63"/>
      <c r="D23" s="67"/>
      <c r="E23" s="67"/>
      <c r="F23" s="68"/>
      <c r="G23" s="69">
        <f>G22*1.18</f>
        <v>87203.26023999996</v>
      </c>
    </row>
    <row r="24" spans="1:9" ht="12.75">
      <c r="A24" s="155"/>
      <c r="B24" s="72" t="s">
        <v>96</v>
      </c>
      <c r="C24" s="63" t="s">
        <v>11</v>
      </c>
      <c r="D24" s="67"/>
      <c r="E24" s="67"/>
      <c r="F24" s="68"/>
      <c r="G24" s="69">
        <f>G23/C5/12</f>
        <v>2.232546345110086</v>
      </c>
      <c r="I24" s="50"/>
    </row>
    <row r="25" spans="1:7" ht="12.75">
      <c r="A25" s="156" t="s">
        <v>12</v>
      </c>
      <c r="B25" s="66" t="s">
        <v>97</v>
      </c>
      <c r="C25" s="63"/>
      <c r="D25" s="67"/>
      <c r="E25" s="67"/>
      <c r="F25" s="68"/>
      <c r="G25" s="69"/>
    </row>
    <row r="26" spans="1:7" ht="12.75">
      <c r="A26" s="156" t="s">
        <v>14</v>
      </c>
      <c r="B26" s="66" t="s">
        <v>98</v>
      </c>
      <c r="C26" s="63"/>
      <c r="D26" s="67"/>
      <c r="E26" s="67"/>
      <c r="F26" s="68"/>
      <c r="G26" s="69"/>
    </row>
    <row r="27" spans="1:9" ht="12.75">
      <c r="A27" s="156" t="s">
        <v>16</v>
      </c>
      <c r="B27" s="73" t="s">
        <v>13</v>
      </c>
      <c r="C27" s="63" t="s">
        <v>11</v>
      </c>
      <c r="D27" s="67">
        <f>C5</f>
        <v>3255</v>
      </c>
      <c r="E27" s="67"/>
      <c r="F27" s="74">
        <v>1.39</v>
      </c>
      <c r="G27" s="69">
        <f>F27*D27*12</f>
        <v>54293.399999999994</v>
      </c>
      <c r="I27" s="50"/>
    </row>
    <row r="28" spans="1:9" ht="24">
      <c r="A28" s="157" t="s">
        <v>18</v>
      </c>
      <c r="B28" s="73" t="s">
        <v>15</v>
      </c>
      <c r="C28" s="63" t="s">
        <v>11</v>
      </c>
      <c r="D28" s="67">
        <f>C5</f>
        <v>3255</v>
      </c>
      <c r="E28" s="67"/>
      <c r="F28" s="74">
        <v>0.16</v>
      </c>
      <c r="G28" s="69">
        <f>F28*D28*12</f>
        <v>6249.599999999999</v>
      </c>
      <c r="I28" s="50"/>
    </row>
    <row r="29" spans="1:7" ht="24">
      <c r="A29" s="156" t="s">
        <v>99</v>
      </c>
      <c r="B29" s="73" t="s">
        <v>17</v>
      </c>
      <c r="C29" s="63"/>
      <c r="D29" s="67"/>
      <c r="E29" s="67"/>
      <c r="F29" s="68"/>
      <c r="G29" s="69"/>
    </row>
    <row r="30" spans="1:7" ht="12.75">
      <c r="A30" s="156"/>
      <c r="B30" s="75" t="s">
        <v>167</v>
      </c>
      <c r="C30" s="76"/>
      <c r="D30" s="67"/>
      <c r="E30" s="67"/>
      <c r="F30" s="77"/>
      <c r="G30" s="67"/>
    </row>
    <row r="31" spans="1:7" ht="12.75">
      <c r="A31" s="155">
        <v>1</v>
      </c>
      <c r="B31" s="78" t="s">
        <v>100</v>
      </c>
      <c r="C31" s="79" t="s">
        <v>56</v>
      </c>
      <c r="D31" s="67">
        <v>208</v>
      </c>
      <c r="E31" s="67">
        <v>1</v>
      </c>
      <c r="F31" s="77">
        <v>2.31</v>
      </c>
      <c r="G31" s="67">
        <f aca="true" t="shared" si="1" ref="G31:G54">D31*E31*F31</f>
        <v>480.48</v>
      </c>
    </row>
    <row r="32" spans="1:7" ht="12.75">
      <c r="A32" s="155">
        <v>2</v>
      </c>
      <c r="B32" s="78" t="s">
        <v>101</v>
      </c>
      <c r="C32" s="80" t="s">
        <v>56</v>
      </c>
      <c r="D32" s="67">
        <v>208</v>
      </c>
      <c r="E32" s="67">
        <v>28</v>
      </c>
      <c r="F32" s="77">
        <v>0.19</v>
      </c>
      <c r="G32" s="67">
        <f t="shared" si="1"/>
        <v>1106.56</v>
      </c>
    </row>
    <row r="33" spans="1:7" ht="12.75">
      <c r="A33" s="155">
        <v>3</v>
      </c>
      <c r="B33" s="78" t="s">
        <v>103</v>
      </c>
      <c r="C33" s="80" t="s">
        <v>104</v>
      </c>
      <c r="D33" s="67">
        <v>2</v>
      </c>
      <c r="E33" s="67">
        <v>168</v>
      </c>
      <c r="F33" s="77">
        <v>4.41</v>
      </c>
      <c r="G33" s="67">
        <f>D33*E33*F33</f>
        <v>1481.76</v>
      </c>
    </row>
    <row r="34" spans="1:7" ht="12.75">
      <c r="A34" s="155">
        <v>4</v>
      </c>
      <c r="B34" s="78" t="s">
        <v>105</v>
      </c>
      <c r="C34" s="80" t="s">
        <v>56</v>
      </c>
      <c r="D34" s="67">
        <v>852</v>
      </c>
      <c r="E34" s="67">
        <v>1</v>
      </c>
      <c r="F34" s="77">
        <v>1.61</v>
      </c>
      <c r="G34" s="67">
        <f t="shared" si="1"/>
        <v>1371.72</v>
      </c>
    </row>
    <row r="35" spans="1:7" ht="12.75">
      <c r="A35" s="155">
        <v>5</v>
      </c>
      <c r="B35" s="78" t="s">
        <v>106</v>
      </c>
      <c r="C35" s="80" t="s">
        <v>56</v>
      </c>
      <c r="D35" s="67">
        <v>852</v>
      </c>
      <c r="E35" s="67">
        <v>168</v>
      </c>
      <c r="F35" s="77">
        <v>0.09</v>
      </c>
      <c r="G35" s="67">
        <f t="shared" si="1"/>
        <v>12882.24</v>
      </c>
    </row>
    <row r="36" spans="1:7" ht="12.75">
      <c r="A36" s="155">
        <v>6</v>
      </c>
      <c r="B36" s="78" t="s">
        <v>110</v>
      </c>
      <c r="C36" s="80" t="s">
        <v>56</v>
      </c>
      <c r="D36" s="67">
        <v>147</v>
      </c>
      <c r="E36" s="67">
        <v>140</v>
      </c>
      <c r="F36" s="77">
        <v>0.19</v>
      </c>
      <c r="G36" s="67">
        <f t="shared" si="1"/>
        <v>3910.2000000000003</v>
      </c>
    </row>
    <row r="37" spans="1:7" ht="12.75">
      <c r="A37" s="155">
        <v>7</v>
      </c>
      <c r="B37" s="78" t="s">
        <v>111</v>
      </c>
      <c r="C37" s="80" t="s">
        <v>56</v>
      </c>
      <c r="D37" s="67"/>
      <c r="E37" s="67">
        <v>28</v>
      </c>
      <c r="F37" s="77">
        <v>0.19</v>
      </c>
      <c r="G37" s="67">
        <f t="shared" si="1"/>
        <v>0</v>
      </c>
    </row>
    <row r="38" spans="1:7" ht="12.75">
      <c r="A38" s="155">
        <v>8</v>
      </c>
      <c r="B38" s="78" t="s">
        <v>107</v>
      </c>
      <c r="C38" s="80" t="s">
        <v>108</v>
      </c>
      <c r="D38" s="67">
        <v>2</v>
      </c>
      <c r="E38" s="67">
        <v>1</v>
      </c>
      <c r="F38" s="77">
        <v>15.2</v>
      </c>
      <c r="G38" s="67">
        <f t="shared" si="1"/>
        <v>30.4</v>
      </c>
    </row>
    <row r="39" spans="1:7" ht="12.75">
      <c r="A39" s="155">
        <v>9</v>
      </c>
      <c r="B39" s="78" t="s">
        <v>109</v>
      </c>
      <c r="C39" s="80" t="s">
        <v>104</v>
      </c>
      <c r="D39" s="67">
        <v>3</v>
      </c>
      <c r="E39" s="67">
        <v>3</v>
      </c>
      <c r="F39" s="77">
        <v>3.19</v>
      </c>
      <c r="G39" s="67">
        <f t="shared" si="1"/>
        <v>28.71</v>
      </c>
    </row>
    <row r="40" spans="1:7" ht="23.25" customHeight="1">
      <c r="A40" s="155">
        <v>10</v>
      </c>
      <c r="B40" s="78" t="s">
        <v>168</v>
      </c>
      <c r="C40" s="80" t="s">
        <v>56</v>
      </c>
      <c r="D40" s="67">
        <v>1126</v>
      </c>
      <c r="E40" s="67">
        <v>140</v>
      </c>
      <c r="F40" s="81">
        <v>0.09</v>
      </c>
      <c r="G40" s="67">
        <f t="shared" si="1"/>
        <v>14187.6</v>
      </c>
    </row>
    <row r="41" spans="1:7" ht="12.75">
      <c r="A41" s="155">
        <v>11</v>
      </c>
      <c r="B41" s="82" t="s">
        <v>169</v>
      </c>
      <c r="C41" s="83" t="s">
        <v>114</v>
      </c>
      <c r="D41" s="67">
        <v>18.65</v>
      </c>
      <c r="E41" s="67">
        <v>2</v>
      </c>
      <c r="F41" s="84">
        <v>35.42</v>
      </c>
      <c r="G41" s="67">
        <f t="shared" si="1"/>
        <v>1321.166</v>
      </c>
    </row>
    <row r="42" spans="1:7" ht="12" customHeight="1">
      <c r="A42" s="155">
        <v>12</v>
      </c>
      <c r="B42" s="85" t="s">
        <v>115</v>
      </c>
      <c r="C42" s="83" t="s">
        <v>48</v>
      </c>
      <c r="D42" s="67">
        <v>2</v>
      </c>
      <c r="E42" s="67">
        <v>1</v>
      </c>
      <c r="F42" s="84">
        <v>125.54</v>
      </c>
      <c r="G42" s="67">
        <f t="shared" si="1"/>
        <v>251.08</v>
      </c>
    </row>
    <row r="43" spans="1:7" ht="12.75">
      <c r="A43" s="155">
        <v>13</v>
      </c>
      <c r="B43" s="85" t="s">
        <v>187</v>
      </c>
      <c r="C43" s="83" t="s">
        <v>45</v>
      </c>
      <c r="D43" s="67">
        <v>4</v>
      </c>
      <c r="E43" s="67">
        <v>168</v>
      </c>
      <c r="F43" s="86">
        <v>2.22</v>
      </c>
      <c r="G43" s="67">
        <f>D43*E43*F43</f>
        <v>1491.8400000000001</v>
      </c>
    </row>
    <row r="44" spans="1:7" ht="12.75">
      <c r="A44" s="155"/>
      <c r="B44" s="147" t="s">
        <v>170</v>
      </c>
      <c r="C44" s="88"/>
      <c r="D44" s="67"/>
      <c r="E44" s="67"/>
      <c r="F44" s="90"/>
      <c r="G44" s="67">
        <f t="shared" si="1"/>
        <v>0</v>
      </c>
    </row>
    <row r="45" spans="1:7" ht="12.75">
      <c r="A45" s="155">
        <v>14</v>
      </c>
      <c r="B45" s="78" t="s">
        <v>102</v>
      </c>
      <c r="C45" s="80" t="s">
        <v>56</v>
      </c>
      <c r="D45" s="67">
        <v>208</v>
      </c>
      <c r="E45" s="67">
        <v>1</v>
      </c>
      <c r="F45" s="77">
        <v>2.72</v>
      </c>
      <c r="G45" s="67">
        <f t="shared" si="1"/>
        <v>565.76</v>
      </c>
    </row>
    <row r="46" spans="1:7" ht="12.75">
      <c r="A46" s="155">
        <v>15</v>
      </c>
      <c r="B46" s="78" t="s">
        <v>164</v>
      </c>
      <c r="C46" s="80" t="s">
        <v>56</v>
      </c>
      <c r="D46" s="67">
        <v>147</v>
      </c>
      <c r="E46" s="67">
        <v>10</v>
      </c>
      <c r="F46" s="77">
        <v>2.72</v>
      </c>
      <c r="G46" s="67">
        <f t="shared" si="1"/>
        <v>3998.4</v>
      </c>
    </row>
    <row r="47" spans="1:7" ht="12.75">
      <c r="A47" s="155">
        <v>16</v>
      </c>
      <c r="B47" s="78" t="s">
        <v>171</v>
      </c>
      <c r="C47" s="80" t="s">
        <v>56</v>
      </c>
      <c r="D47" s="67">
        <v>147</v>
      </c>
      <c r="E47" s="67">
        <v>40</v>
      </c>
      <c r="F47" s="77">
        <v>0.93</v>
      </c>
      <c r="G47" s="67">
        <f t="shared" si="1"/>
        <v>5468.400000000001</v>
      </c>
    </row>
    <row r="48" spans="1:7" ht="24">
      <c r="A48" s="155">
        <v>17</v>
      </c>
      <c r="B48" s="78" t="s">
        <v>172</v>
      </c>
      <c r="C48" s="80" t="s">
        <v>108</v>
      </c>
      <c r="D48" s="67">
        <v>4</v>
      </c>
      <c r="E48" s="67">
        <v>40</v>
      </c>
      <c r="F48" s="81">
        <v>0.93</v>
      </c>
      <c r="G48" s="67">
        <f t="shared" si="1"/>
        <v>148.8</v>
      </c>
    </row>
    <row r="49" spans="1:7" ht="12.75">
      <c r="A49" s="155">
        <v>18</v>
      </c>
      <c r="B49" s="78" t="s">
        <v>112</v>
      </c>
      <c r="C49" s="80" t="s">
        <v>56</v>
      </c>
      <c r="D49" s="67">
        <v>147</v>
      </c>
      <c r="E49" s="67">
        <v>40</v>
      </c>
      <c r="F49" s="77">
        <v>0.37</v>
      </c>
      <c r="G49" s="67">
        <f t="shared" si="1"/>
        <v>2175.6</v>
      </c>
    </row>
    <row r="50" spans="1:7" ht="12.75">
      <c r="A50" s="155">
        <v>19</v>
      </c>
      <c r="B50" s="78" t="s">
        <v>173</v>
      </c>
      <c r="C50" s="80" t="s">
        <v>56</v>
      </c>
      <c r="D50" s="67">
        <v>0</v>
      </c>
      <c r="E50" s="67">
        <v>5</v>
      </c>
      <c r="F50" s="77">
        <v>2.72</v>
      </c>
      <c r="G50" s="67">
        <f t="shared" si="1"/>
        <v>0</v>
      </c>
    </row>
    <row r="51" spans="1:7" ht="12.75">
      <c r="A51" s="155">
        <v>20</v>
      </c>
      <c r="B51" s="78" t="s">
        <v>113</v>
      </c>
      <c r="C51" s="80" t="s">
        <v>56</v>
      </c>
      <c r="D51" s="67">
        <v>15</v>
      </c>
      <c r="E51" s="67">
        <v>2</v>
      </c>
      <c r="F51" s="77">
        <v>6.46</v>
      </c>
      <c r="G51" s="67">
        <f t="shared" si="1"/>
        <v>193.8</v>
      </c>
    </row>
    <row r="52" spans="1:7" ht="22.5" customHeight="1">
      <c r="A52" s="155">
        <v>21</v>
      </c>
      <c r="B52" s="82" t="s">
        <v>215</v>
      </c>
      <c r="C52" s="83" t="s">
        <v>30</v>
      </c>
      <c r="D52" s="67">
        <v>0</v>
      </c>
      <c r="E52" s="67">
        <v>3</v>
      </c>
      <c r="F52" s="92">
        <v>2074.05</v>
      </c>
      <c r="G52" s="67">
        <f t="shared" si="1"/>
        <v>0</v>
      </c>
    </row>
    <row r="53" spans="1:7" ht="24">
      <c r="A53" s="155">
        <v>22</v>
      </c>
      <c r="B53" s="82" t="s">
        <v>216</v>
      </c>
      <c r="C53" s="83" t="s">
        <v>30</v>
      </c>
      <c r="D53" s="67">
        <v>0</v>
      </c>
      <c r="E53" s="67">
        <v>3</v>
      </c>
      <c r="F53" s="92">
        <v>3234.65</v>
      </c>
      <c r="G53" s="67">
        <f t="shared" si="1"/>
        <v>0</v>
      </c>
    </row>
    <row r="54" spans="1:7" ht="12.75" customHeight="1">
      <c r="A54" s="155">
        <v>23</v>
      </c>
      <c r="B54" s="82" t="s">
        <v>203</v>
      </c>
      <c r="C54" s="83" t="s">
        <v>45</v>
      </c>
      <c r="D54" s="91">
        <v>4</v>
      </c>
      <c r="E54" s="67">
        <v>120</v>
      </c>
      <c r="F54" s="92">
        <v>2.22</v>
      </c>
      <c r="G54" s="67">
        <f t="shared" si="1"/>
        <v>1065.6000000000001</v>
      </c>
    </row>
    <row r="55" spans="1:7" ht="15.75" customHeight="1">
      <c r="A55" s="155"/>
      <c r="B55" s="72" t="s">
        <v>94</v>
      </c>
      <c r="C55" s="83" t="s">
        <v>80</v>
      </c>
      <c r="D55" s="67"/>
      <c r="E55" s="67"/>
      <c r="F55" s="93"/>
      <c r="G55" s="67">
        <f>SUM(G30:G54)</f>
        <v>52160.116000000016</v>
      </c>
    </row>
    <row r="56" spans="1:7" ht="12.75">
      <c r="A56" s="155"/>
      <c r="B56" s="72" t="s">
        <v>95</v>
      </c>
      <c r="C56" s="83"/>
      <c r="D56" s="67"/>
      <c r="E56" s="67"/>
      <c r="F56" s="93"/>
      <c r="G56" s="69">
        <f>G55*1.18</f>
        <v>61548.936880000016</v>
      </c>
    </row>
    <row r="57" spans="1:9" ht="12.75">
      <c r="A57" s="159"/>
      <c r="B57" s="72" t="s">
        <v>96</v>
      </c>
      <c r="C57" s="63" t="s">
        <v>11</v>
      </c>
      <c r="D57" s="67"/>
      <c r="E57" s="67"/>
      <c r="F57" s="93"/>
      <c r="G57" s="69">
        <f>G56/C5/12</f>
        <v>1.5757536323604715</v>
      </c>
      <c r="I57" s="50"/>
    </row>
    <row r="58" spans="1:7" ht="12.75">
      <c r="A58" s="157" t="s">
        <v>116</v>
      </c>
      <c r="B58" s="73" t="s">
        <v>19</v>
      </c>
      <c r="C58" s="63" t="s">
        <v>117</v>
      </c>
      <c r="D58" s="67">
        <v>834.9</v>
      </c>
      <c r="E58" s="67"/>
      <c r="F58" s="68">
        <v>0.71</v>
      </c>
      <c r="G58" s="69">
        <f>F58*D58*12</f>
        <v>7113.348</v>
      </c>
    </row>
    <row r="59" spans="1:7" ht="12.75">
      <c r="A59" s="159"/>
      <c r="B59" s="73"/>
      <c r="C59" s="63" t="s">
        <v>11</v>
      </c>
      <c r="D59" s="67"/>
      <c r="E59" s="67"/>
      <c r="F59" s="68"/>
      <c r="G59" s="69">
        <f>G58/C5/12</f>
        <v>0.18211336405529954</v>
      </c>
    </row>
    <row r="60" spans="1:7" ht="16.5" customHeight="1">
      <c r="A60" s="152" t="s">
        <v>118</v>
      </c>
      <c r="B60" s="94" t="s">
        <v>24</v>
      </c>
      <c r="C60" s="95"/>
      <c r="D60" s="96"/>
      <c r="E60" s="96"/>
      <c r="F60" s="65"/>
      <c r="G60" s="62"/>
    </row>
    <row r="61" spans="1:7" ht="12.75">
      <c r="A61" s="152" t="s">
        <v>120</v>
      </c>
      <c r="B61" s="97" t="s">
        <v>25</v>
      </c>
      <c r="C61" s="98"/>
      <c r="D61" s="96" t="s">
        <v>119</v>
      </c>
      <c r="E61" s="96"/>
      <c r="F61" s="65"/>
      <c r="G61" s="62"/>
    </row>
    <row r="62" spans="1:7" ht="12.75">
      <c r="A62" s="160">
        <v>1</v>
      </c>
      <c r="B62" s="100" t="s">
        <v>121</v>
      </c>
      <c r="C62" s="104" t="s">
        <v>122</v>
      </c>
      <c r="D62" s="104">
        <v>119</v>
      </c>
      <c r="E62" s="176"/>
      <c r="F62" s="105">
        <v>18.47</v>
      </c>
      <c r="G62" s="148">
        <f aca="true" t="shared" si="2" ref="G62:G72">D62*F62</f>
        <v>2197.93</v>
      </c>
    </row>
    <row r="63" spans="1:7" ht="12.75">
      <c r="A63" s="161">
        <v>2</v>
      </c>
      <c r="B63" s="100" t="s">
        <v>28</v>
      </c>
      <c r="C63" s="104" t="s">
        <v>29</v>
      </c>
      <c r="D63" s="104">
        <v>119</v>
      </c>
      <c r="E63" s="176"/>
      <c r="F63" s="105">
        <v>18.47</v>
      </c>
      <c r="G63" s="148">
        <f t="shared" si="2"/>
        <v>2197.93</v>
      </c>
    </row>
    <row r="64" spans="1:7" ht="24" customHeight="1">
      <c r="A64" s="161">
        <v>3</v>
      </c>
      <c r="B64" s="107" t="s">
        <v>123</v>
      </c>
      <c r="C64" s="104" t="s">
        <v>30</v>
      </c>
      <c r="D64" s="108">
        <v>0.835</v>
      </c>
      <c r="E64" s="177"/>
      <c r="F64" s="105">
        <v>1846.86</v>
      </c>
      <c r="G64" s="148">
        <f t="shared" si="2"/>
        <v>1542.1281</v>
      </c>
    </row>
    <row r="65" spans="1:7" ht="24">
      <c r="A65" s="160">
        <v>4</v>
      </c>
      <c r="B65" s="107" t="s">
        <v>174</v>
      </c>
      <c r="C65" s="104" t="s">
        <v>32</v>
      </c>
      <c r="D65" s="104">
        <v>0.3</v>
      </c>
      <c r="E65" s="178"/>
      <c r="F65" s="105">
        <v>2077.72</v>
      </c>
      <c r="G65" s="148">
        <f t="shared" si="2"/>
        <v>623.3159999999999</v>
      </c>
    </row>
    <row r="66" spans="1:7" ht="12.75">
      <c r="A66" s="161">
        <v>5</v>
      </c>
      <c r="B66" s="107" t="s">
        <v>33</v>
      </c>
      <c r="C66" s="104" t="s">
        <v>34</v>
      </c>
      <c r="D66" s="104">
        <v>4</v>
      </c>
      <c r="E66" s="176"/>
      <c r="F66" s="105">
        <v>19.95</v>
      </c>
      <c r="G66" s="148">
        <f t="shared" si="2"/>
        <v>79.8</v>
      </c>
    </row>
    <row r="67" spans="1:7" ht="12.75">
      <c r="A67" s="161">
        <v>6</v>
      </c>
      <c r="B67" s="107" t="s">
        <v>197</v>
      </c>
      <c r="C67" s="104" t="s">
        <v>35</v>
      </c>
      <c r="D67" s="104">
        <v>20</v>
      </c>
      <c r="E67" s="176"/>
      <c r="F67" s="105">
        <v>277.9</v>
      </c>
      <c r="G67" s="148">
        <f t="shared" si="2"/>
        <v>5558</v>
      </c>
    </row>
    <row r="68" spans="1:7" ht="12.75">
      <c r="A68" s="161">
        <v>7</v>
      </c>
      <c r="B68" s="107" t="s">
        <v>124</v>
      </c>
      <c r="C68" s="104" t="s">
        <v>36</v>
      </c>
      <c r="D68" s="104">
        <v>0</v>
      </c>
      <c r="E68" s="176"/>
      <c r="F68" s="105">
        <v>33.37</v>
      </c>
      <c r="G68" s="148">
        <f t="shared" si="2"/>
        <v>0</v>
      </c>
    </row>
    <row r="69" spans="1:7" ht="12.75">
      <c r="A69" s="161">
        <v>8</v>
      </c>
      <c r="B69" s="110" t="s">
        <v>128</v>
      </c>
      <c r="C69" s="104" t="s">
        <v>37</v>
      </c>
      <c r="D69" s="104">
        <v>1</v>
      </c>
      <c r="E69" s="176"/>
      <c r="F69" s="81">
        <v>500.96</v>
      </c>
      <c r="G69" s="148">
        <f t="shared" si="2"/>
        <v>500.96</v>
      </c>
    </row>
    <row r="70" spans="1:7" ht="12.75">
      <c r="A70" s="162">
        <v>9</v>
      </c>
      <c r="B70" s="107" t="s">
        <v>125</v>
      </c>
      <c r="C70" s="104" t="s">
        <v>45</v>
      </c>
      <c r="D70" s="149">
        <v>14.04</v>
      </c>
      <c r="E70" s="179"/>
      <c r="F70" s="105">
        <v>50.56</v>
      </c>
      <c r="G70" s="148">
        <f>D70*F70</f>
        <v>709.8624</v>
      </c>
    </row>
    <row r="71" spans="1:7" ht="12.75">
      <c r="A71" s="161">
        <v>10</v>
      </c>
      <c r="B71" s="107" t="s">
        <v>126</v>
      </c>
      <c r="C71" s="104" t="s">
        <v>27</v>
      </c>
      <c r="D71" s="104">
        <v>1</v>
      </c>
      <c r="E71" s="176"/>
      <c r="F71" s="105">
        <v>967.29</v>
      </c>
      <c r="G71" s="148">
        <f t="shared" si="2"/>
        <v>967.29</v>
      </c>
    </row>
    <row r="72" spans="1:7" ht="12.75">
      <c r="A72" s="161">
        <v>11</v>
      </c>
      <c r="B72" s="110" t="s">
        <v>127</v>
      </c>
      <c r="C72" s="104" t="s">
        <v>27</v>
      </c>
      <c r="D72" s="104">
        <v>30</v>
      </c>
      <c r="E72" s="180"/>
      <c r="F72" s="105">
        <v>5.54</v>
      </c>
      <c r="G72" s="148">
        <f t="shared" si="2"/>
        <v>166.2</v>
      </c>
    </row>
    <row r="73" spans="1:7" ht="12.75">
      <c r="A73" s="100"/>
      <c r="B73" s="112" t="s">
        <v>94</v>
      </c>
      <c r="C73" s="104"/>
      <c r="D73" s="113"/>
      <c r="E73" s="113"/>
      <c r="F73" s="81"/>
      <c r="G73" s="149">
        <f>SUM(G62:G72)</f>
        <v>14543.4165</v>
      </c>
    </row>
    <row r="74" spans="1:7" ht="12.75">
      <c r="A74" s="100"/>
      <c r="B74" s="72" t="s">
        <v>95</v>
      </c>
      <c r="C74" s="116"/>
      <c r="D74" s="116"/>
      <c r="E74" s="116"/>
      <c r="F74" s="92"/>
      <c r="G74" s="117">
        <f>G73*1.18</f>
        <v>17161.23147</v>
      </c>
    </row>
    <row r="75" spans="1:9" ht="12.75">
      <c r="A75" s="100"/>
      <c r="B75" s="72" t="s">
        <v>96</v>
      </c>
      <c r="C75" s="63" t="s">
        <v>11</v>
      </c>
      <c r="D75" s="62"/>
      <c r="E75" s="62"/>
      <c r="F75" s="118"/>
      <c r="G75" s="119">
        <f>G74/C5/12</f>
        <v>0.43935564439324115</v>
      </c>
      <c r="I75" s="50"/>
    </row>
    <row r="76" spans="1:7" ht="12.75" customHeight="1">
      <c r="A76" s="152" t="s">
        <v>130</v>
      </c>
      <c r="B76" s="120" t="s">
        <v>38</v>
      </c>
      <c r="C76" s="57"/>
      <c r="D76" s="96" t="s">
        <v>119</v>
      </c>
      <c r="E76" s="62"/>
      <c r="F76" s="121"/>
      <c r="G76" s="62"/>
    </row>
    <row r="77" spans="1:7" ht="36">
      <c r="A77" s="100">
        <v>1</v>
      </c>
      <c r="B77" s="122" t="s">
        <v>230</v>
      </c>
      <c r="C77" s="123" t="s">
        <v>40</v>
      </c>
      <c r="D77" s="126">
        <v>20.8</v>
      </c>
      <c r="E77" s="124"/>
      <c r="F77" s="125">
        <v>923.43</v>
      </c>
      <c r="G77" s="86">
        <f>D77*F77</f>
        <v>19207.344</v>
      </c>
    </row>
    <row r="78" spans="1:7" ht="12.75">
      <c r="A78" s="100">
        <v>2</v>
      </c>
      <c r="B78" s="122" t="s">
        <v>43</v>
      </c>
      <c r="C78" s="123" t="s">
        <v>44</v>
      </c>
      <c r="D78" s="126">
        <v>1</v>
      </c>
      <c r="E78" s="124"/>
      <c r="F78" s="125">
        <v>133.9</v>
      </c>
      <c r="G78" s="86">
        <f aca="true" t="shared" si="3" ref="G78:G84">D78*F78</f>
        <v>133.9</v>
      </c>
    </row>
    <row r="79" spans="1:7" ht="12.75" customHeight="1">
      <c r="A79" s="100">
        <v>3</v>
      </c>
      <c r="B79" s="122" t="s">
        <v>198</v>
      </c>
      <c r="C79" s="123" t="s">
        <v>199</v>
      </c>
      <c r="D79" s="126">
        <v>2</v>
      </c>
      <c r="E79" s="124"/>
      <c r="F79" s="125">
        <v>129.28</v>
      </c>
      <c r="G79" s="86">
        <f t="shared" si="3"/>
        <v>258.56</v>
      </c>
    </row>
    <row r="80" spans="1:7" ht="12" customHeight="1">
      <c r="A80" s="100">
        <v>4</v>
      </c>
      <c r="B80" s="122" t="s">
        <v>46</v>
      </c>
      <c r="C80" s="123" t="s">
        <v>159</v>
      </c>
      <c r="D80" s="126">
        <v>24</v>
      </c>
      <c r="E80" s="124"/>
      <c r="F80" s="125">
        <v>69.26</v>
      </c>
      <c r="G80" s="86">
        <f t="shared" si="3"/>
        <v>1662.2400000000002</v>
      </c>
    </row>
    <row r="81" spans="1:7" ht="12.75">
      <c r="A81" s="100">
        <v>5</v>
      </c>
      <c r="B81" s="122" t="s">
        <v>47</v>
      </c>
      <c r="C81" s="123" t="s">
        <v>45</v>
      </c>
      <c r="D81" s="126">
        <v>1060</v>
      </c>
      <c r="E81" s="124"/>
      <c r="F81" s="125">
        <v>23.35</v>
      </c>
      <c r="G81" s="86">
        <f t="shared" si="3"/>
        <v>24751</v>
      </c>
    </row>
    <row r="82" spans="1:7" ht="13.5" customHeight="1">
      <c r="A82" s="100">
        <v>6</v>
      </c>
      <c r="B82" s="122" t="s">
        <v>176</v>
      </c>
      <c r="C82" s="123" t="s">
        <v>42</v>
      </c>
      <c r="D82" s="126">
        <v>30</v>
      </c>
      <c r="E82" s="124"/>
      <c r="F82" s="125">
        <v>76.35</v>
      </c>
      <c r="G82" s="86">
        <f t="shared" si="3"/>
        <v>2290.5</v>
      </c>
    </row>
    <row r="83" spans="1:7" ht="11.25" customHeight="1">
      <c r="A83" s="100">
        <v>7</v>
      </c>
      <c r="B83" s="122" t="s">
        <v>175</v>
      </c>
      <c r="C83" s="123" t="s">
        <v>45</v>
      </c>
      <c r="D83" s="126">
        <v>192</v>
      </c>
      <c r="E83" s="124"/>
      <c r="F83" s="125">
        <v>9.8</v>
      </c>
      <c r="G83" s="86">
        <f t="shared" si="3"/>
        <v>1881.6000000000001</v>
      </c>
    </row>
    <row r="84" spans="1:7" ht="22.5" customHeight="1">
      <c r="A84" s="100">
        <v>8</v>
      </c>
      <c r="B84" s="122" t="s">
        <v>177</v>
      </c>
      <c r="C84" s="123" t="s">
        <v>44</v>
      </c>
      <c r="D84" s="126">
        <v>2</v>
      </c>
      <c r="E84" s="124"/>
      <c r="F84" s="125">
        <v>175.4</v>
      </c>
      <c r="G84" s="86">
        <f t="shared" si="3"/>
        <v>350.8</v>
      </c>
    </row>
    <row r="85" spans="1:7" ht="12.75">
      <c r="A85" s="100"/>
      <c r="B85" s="112" t="s">
        <v>94</v>
      </c>
      <c r="C85" s="83"/>
      <c r="D85" s="83"/>
      <c r="E85" s="83"/>
      <c r="F85" s="127"/>
      <c r="G85" s="86">
        <f>SUM(G77:G84)</f>
        <v>50535.94400000001</v>
      </c>
    </row>
    <row r="86" spans="1:7" ht="12.75">
      <c r="A86" s="100"/>
      <c r="B86" s="72" t="s">
        <v>95</v>
      </c>
      <c r="C86" s="83"/>
      <c r="D86" s="83"/>
      <c r="E86" s="83"/>
      <c r="F86" s="127"/>
      <c r="G86" s="128">
        <f>G85*1.18</f>
        <v>59632.413920000006</v>
      </c>
    </row>
    <row r="87" spans="1:9" ht="15.75" customHeight="1">
      <c r="A87" s="100"/>
      <c r="B87" s="72" t="s">
        <v>96</v>
      </c>
      <c r="C87" s="63" t="s">
        <v>11</v>
      </c>
      <c r="D87" s="83"/>
      <c r="E87" s="83"/>
      <c r="F87" s="127"/>
      <c r="G87" s="128">
        <f>G86/C5/12</f>
        <v>1.5266875043522787</v>
      </c>
      <c r="I87" s="50"/>
    </row>
    <row r="88" spans="1:7" ht="13.5" customHeight="1">
      <c r="A88" s="152" t="s">
        <v>131</v>
      </c>
      <c r="B88" s="182" t="s">
        <v>49</v>
      </c>
      <c r="C88" s="123"/>
      <c r="D88" s="96" t="s">
        <v>119</v>
      </c>
      <c r="E88" s="126"/>
      <c r="F88" s="125"/>
      <c r="G88" s="83"/>
    </row>
    <row r="89" spans="1:7" ht="24">
      <c r="A89" s="100">
        <v>1</v>
      </c>
      <c r="B89" s="122" t="s">
        <v>50</v>
      </c>
      <c r="C89" s="123" t="s">
        <v>40</v>
      </c>
      <c r="D89" s="126">
        <v>10</v>
      </c>
      <c r="E89" s="124"/>
      <c r="F89" s="125">
        <v>923.43</v>
      </c>
      <c r="G89" s="86">
        <f aca="true" t="shared" si="4" ref="G89:G94">D89*F89</f>
        <v>9234.3</v>
      </c>
    </row>
    <row r="90" spans="1:7" ht="23.25" customHeight="1">
      <c r="A90" s="100">
        <v>2</v>
      </c>
      <c r="B90" s="122" t="s">
        <v>51</v>
      </c>
      <c r="C90" s="123" t="s">
        <v>52</v>
      </c>
      <c r="D90" s="126">
        <v>2</v>
      </c>
      <c r="E90" s="124"/>
      <c r="F90" s="125">
        <v>1804.73</v>
      </c>
      <c r="G90" s="86">
        <f t="shared" si="4"/>
        <v>3609.46</v>
      </c>
    </row>
    <row r="91" spans="1:7" ht="12.75">
      <c r="A91" s="100">
        <v>3</v>
      </c>
      <c r="B91" s="122" t="s">
        <v>53</v>
      </c>
      <c r="C91" s="123" t="s">
        <v>52</v>
      </c>
      <c r="D91" s="126">
        <v>4</v>
      </c>
      <c r="E91" s="124"/>
      <c r="F91" s="125">
        <v>272.41</v>
      </c>
      <c r="G91" s="86">
        <f t="shared" si="4"/>
        <v>1089.64</v>
      </c>
    </row>
    <row r="92" spans="1:7" ht="23.25" customHeight="1">
      <c r="A92" s="100">
        <v>4</v>
      </c>
      <c r="B92" s="122" t="s">
        <v>54</v>
      </c>
      <c r="C92" s="123" t="s">
        <v>55</v>
      </c>
      <c r="D92" s="126">
        <v>6</v>
      </c>
      <c r="E92" s="124"/>
      <c r="F92" s="125">
        <v>129.28</v>
      </c>
      <c r="G92" s="86">
        <f t="shared" si="4"/>
        <v>775.6800000000001</v>
      </c>
    </row>
    <row r="93" spans="1:7" ht="12.75">
      <c r="A93" s="100">
        <v>5</v>
      </c>
      <c r="B93" s="122" t="s">
        <v>57</v>
      </c>
      <c r="C93" s="123" t="s">
        <v>44</v>
      </c>
      <c r="D93" s="126">
        <v>2</v>
      </c>
      <c r="E93" s="124"/>
      <c r="F93" s="125">
        <v>78.49</v>
      </c>
      <c r="G93" s="86">
        <f t="shared" si="4"/>
        <v>156.98</v>
      </c>
    </row>
    <row r="94" spans="1:7" ht="12.75">
      <c r="A94" s="100">
        <v>6</v>
      </c>
      <c r="B94" s="122" t="s">
        <v>58</v>
      </c>
      <c r="C94" s="123" t="s">
        <v>48</v>
      </c>
      <c r="D94" s="126">
        <v>23.3</v>
      </c>
      <c r="E94" s="124"/>
      <c r="F94" s="125">
        <v>91.31</v>
      </c>
      <c r="G94" s="86">
        <f t="shared" si="4"/>
        <v>2127.523</v>
      </c>
    </row>
    <row r="95" spans="1:7" ht="12.75">
      <c r="A95" s="100"/>
      <c r="B95" s="112" t="s">
        <v>94</v>
      </c>
      <c r="C95" s="83"/>
      <c r="D95" s="83"/>
      <c r="E95" s="83"/>
      <c r="F95" s="127"/>
      <c r="G95" s="86">
        <f>SUM(G89:G94)</f>
        <v>16993.583</v>
      </c>
    </row>
    <row r="96" spans="1:7" ht="12.75">
      <c r="A96" s="100"/>
      <c r="B96" s="72" t="s">
        <v>95</v>
      </c>
      <c r="C96" s="83"/>
      <c r="D96" s="83"/>
      <c r="E96" s="83"/>
      <c r="F96" s="127"/>
      <c r="G96" s="128">
        <f>G95*1.18</f>
        <v>20052.427939999998</v>
      </c>
    </row>
    <row r="97" spans="1:9" ht="12" customHeight="1">
      <c r="A97" s="100"/>
      <c r="B97" s="72" t="s">
        <v>96</v>
      </c>
      <c r="C97" s="63" t="s">
        <v>11</v>
      </c>
      <c r="D97" s="83"/>
      <c r="E97" s="83"/>
      <c r="F97" s="127"/>
      <c r="G97" s="128">
        <f>G96/C5/12</f>
        <v>0.5133750112647208</v>
      </c>
      <c r="I97" s="50"/>
    </row>
    <row r="98" spans="1:7" ht="26.25" customHeight="1">
      <c r="A98" s="152" t="s">
        <v>132</v>
      </c>
      <c r="B98" s="129" t="s">
        <v>133</v>
      </c>
      <c r="C98" s="95"/>
      <c r="D98" s="96"/>
      <c r="E98" s="83"/>
      <c r="F98" s="127"/>
      <c r="G98" s="128"/>
    </row>
    <row r="99" spans="1:7" ht="25.5" customHeight="1">
      <c r="A99" s="62">
        <v>1</v>
      </c>
      <c r="B99" s="107" t="s">
        <v>134</v>
      </c>
      <c r="C99" s="63" t="s">
        <v>135</v>
      </c>
      <c r="D99" s="83">
        <v>1</v>
      </c>
      <c r="E99" s="83">
        <v>12</v>
      </c>
      <c r="F99" s="127">
        <v>340.53</v>
      </c>
      <c r="G99" s="86">
        <f>D99*F99*E99</f>
        <v>4086.3599999999997</v>
      </c>
    </row>
    <row r="100" spans="1:7" ht="13.5" customHeight="1">
      <c r="A100" s="62">
        <v>2</v>
      </c>
      <c r="B100" s="100" t="s">
        <v>136</v>
      </c>
      <c r="C100" s="63" t="s">
        <v>135</v>
      </c>
      <c r="D100" s="83">
        <v>4</v>
      </c>
      <c r="E100" s="83">
        <v>1</v>
      </c>
      <c r="F100" s="127">
        <v>227.02</v>
      </c>
      <c r="G100" s="86">
        <f>D100*F100*E100</f>
        <v>908.08</v>
      </c>
    </row>
    <row r="101" spans="1:7" ht="12.75">
      <c r="A101" s="62">
        <v>3</v>
      </c>
      <c r="B101" s="100" t="s">
        <v>200</v>
      </c>
      <c r="C101" s="63" t="s">
        <v>135</v>
      </c>
      <c r="D101" s="83">
        <v>1</v>
      </c>
      <c r="E101" s="83">
        <v>0</v>
      </c>
      <c r="F101" s="127">
        <v>13353.97</v>
      </c>
      <c r="G101" s="86">
        <f>D101*F101*E101</f>
        <v>0</v>
      </c>
    </row>
    <row r="102" spans="1:7" ht="12.75">
      <c r="A102" s="62">
        <v>4</v>
      </c>
      <c r="B102" s="100" t="s">
        <v>201</v>
      </c>
      <c r="C102" s="63" t="s">
        <v>135</v>
      </c>
      <c r="D102" s="83">
        <v>1</v>
      </c>
      <c r="E102" s="83">
        <v>0.33</v>
      </c>
      <c r="F102" s="127">
        <v>8906.4</v>
      </c>
      <c r="G102" s="86">
        <f>D102*F102*E102</f>
        <v>2939.112</v>
      </c>
    </row>
    <row r="103" spans="1:7" ht="12.75">
      <c r="A103" s="62"/>
      <c r="B103" s="112" t="s">
        <v>94</v>
      </c>
      <c r="C103" s="63"/>
      <c r="D103" s="83"/>
      <c r="E103" s="83"/>
      <c r="F103" s="127"/>
      <c r="G103" s="86">
        <f>G99+G100+G101+G102</f>
        <v>7933.552</v>
      </c>
    </row>
    <row r="104" spans="1:7" ht="12.75">
      <c r="A104" s="62"/>
      <c r="B104" s="72" t="s">
        <v>95</v>
      </c>
      <c r="C104" s="63"/>
      <c r="D104" s="83"/>
      <c r="E104" s="83"/>
      <c r="F104" s="127"/>
      <c r="G104" s="128">
        <f>G103*1.18</f>
        <v>9361.591359999999</v>
      </c>
    </row>
    <row r="105" spans="1:9" ht="12.75">
      <c r="A105" s="100"/>
      <c r="B105" s="72" t="s">
        <v>96</v>
      </c>
      <c r="C105" s="63" t="s">
        <v>137</v>
      </c>
      <c r="D105" s="83"/>
      <c r="E105" s="83"/>
      <c r="F105" s="127"/>
      <c r="G105" s="128">
        <f>G104/C5/12</f>
        <v>0.23967207782898103</v>
      </c>
      <c r="I105" s="50"/>
    </row>
    <row r="106" spans="1:7" ht="12.75">
      <c r="A106" s="152" t="s">
        <v>138</v>
      </c>
      <c r="B106" s="130" t="s">
        <v>59</v>
      </c>
      <c r="C106" s="97"/>
      <c r="D106" s="96" t="s">
        <v>119</v>
      </c>
      <c r="E106" s="97"/>
      <c r="F106" s="130"/>
      <c r="G106" s="97"/>
    </row>
    <row r="107" spans="1:7" ht="24">
      <c r="A107" s="58">
        <v>1</v>
      </c>
      <c r="B107" s="110" t="s">
        <v>139</v>
      </c>
      <c r="C107" s="131" t="s">
        <v>56</v>
      </c>
      <c r="D107" s="106">
        <v>1</v>
      </c>
      <c r="E107" s="132"/>
      <c r="F107" s="133">
        <v>109.1</v>
      </c>
      <c r="G107" s="106">
        <f>D107*F107</f>
        <v>109.1</v>
      </c>
    </row>
    <row r="108" spans="1:7" ht="12.75">
      <c r="A108" s="58">
        <v>2</v>
      </c>
      <c r="B108" s="110" t="s">
        <v>60</v>
      </c>
      <c r="C108" s="131" t="s">
        <v>61</v>
      </c>
      <c r="D108" s="106">
        <v>2</v>
      </c>
      <c r="E108" s="132"/>
      <c r="F108" s="133">
        <v>39.25</v>
      </c>
      <c r="G108" s="106">
        <f aca="true" t="shared" si="5" ref="G108:G129">D108*F108</f>
        <v>78.5</v>
      </c>
    </row>
    <row r="109" spans="1:7" ht="12.75">
      <c r="A109" s="58">
        <v>3</v>
      </c>
      <c r="B109" s="110" t="s">
        <v>62</v>
      </c>
      <c r="C109" s="131" t="s">
        <v>63</v>
      </c>
      <c r="D109" s="106">
        <v>2</v>
      </c>
      <c r="E109" s="132"/>
      <c r="F109" s="134">
        <v>461.71</v>
      </c>
      <c r="G109" s="106">
        <f t="shared" si="5"/>
        <v>923.42</v>
      </c>
    </row>
    <row r="110" spans="1:7" ht="12.75">
      <c r="A110" s="58">
        <v>4</v>
      </c>
      <c r="B110" s="110" t="s">
        <v>140</v>
      </c>
      <c r="C110" s="131" t="s">
        <v>64</v>
      </c>
      <c r="D110" s="106">
        <v>3</v>
      </c>
      <c r="E110" s="132"/>
      <c r="F110" s="133">
        <v>235.13</v>
      </c>
      <c r="G110" s="106">
        <f t="shared" si="5"/>
        <v>705.39</v>
      </c>
    </row>
    <row r="111" spans="1:7" ht="24">
      <c r="A111" s="58">
        <v>5</v>
      </c>
      <c r="B111" s="110" t="s">
        <v>141</v>
      </c>
      <c r="C111" s="131" t="s">
        <v>44</v>
      </c>
      <c r="D111" s="106">
        <v>2</v>
      </c>
      <c r="E111" s="132"/>
      <c r="F111" s="133">
        <v>266.89</v>
      </c>
      <c r="G111" s="106">
        <f t="shared" si="5"/>
        <v>533.78</v>
      </c>
    </row>
    <row r="112" spans="1:7" ht="12" customHeight="1">
      <c r="A112" s="58">
        <v>6</v>
      </c>
      <c r="B112" s="110" t="s">
        <v>65</v>
      </c>
      <c r="C112" s="131" t="s">
        <v>44</v>
      </c>
      <c r="D112" s="106">
        <v>0</v>
      </c>
      <c r="E112" s="132"/>
      <c r="F112" s="133">
        <v>115.43</v>
      </c>
      <c r="G112" s="106">
        <f t="shared" si="5"/>
        <v>0</v>
      </c>
    </row>
    <row r="113" spans="1:7" ht="24">
      <c r="A113" s="58">
        <v>7</v>
      </c>
      <c r="B113" s="110" t="s">
        <v>142</v>
      </c>
      <c r="C113" s="131" t="s">
        <v>66</v>
      </c>
      <c r="D113" s="106">
        <v>0</v>
      </c>
      <c r="E113" s="132"/>
      <c r="F113" s="133">
        <v>2.77</v>
      </c>
      <c r="G113" s="106">
        <f t="shared" si="5"/>
        <v>0</v>
      </c>
    </row>
    <row r="114" spans="1:7" ht="12.75">
      <c r="A114" s="58">
        <v>8</v>
      </c>
      <c r="B114" s="110" t="s">
        <v>143</v>
      </c>
      <c r="C114" s="131" t="s">
        <v>44</v>
      </c>
      <c r="D114" s="106">
        <v>1</v>
      </c>
      <c r="E114" s="132"/>
      <c r="F114" s="133">
        <v>77.77</v>
      </c>
      <c r="G114" s="106">
        <f t="shared" si="5"/>
        <v>77.77</v>
      </c>
    </row>
    <row r="115" spans="1:7" ht="12.75">
      <c r="A115" s="58">
        <v>9</v>
      </c>
      <c r="B115" s="110" t="s">
        <v>144</v>
      </c>
      <c r="C115" s="131" t="s">
        <v>41</v>
      </c>
      <c r="D115" s="106">
        <v>0</v>
      </c>
      <c r="E115" s="132"/>
      <c r="F115" s="133">
        <v>276.16</v>
      </c>
      <c r="G115" s="106">
        <f t="shared" si="5"/>
        <v>0</v>
      </c>
    </row>
    <row r="116" spans="1:7" ht="12.75">
      <c r="A116" s="58">
        <v>10</v>
      </c>
      <c r="B116" s="110" t="s">
        <v>67</v>
      </c>
      <c r="C116" s="131" t="s">
        <v>66</v>
      </c>
      <c r="D116" s="106">
        <v>0</v>
      </c>
      <c r="E116" s="132"/>
      <c r="F116" s="133">
        <v>18.47</v>
      </c>
      <c r="G116" s="106">
        <f t="shared" si="5"/>
        <v>0</v>
      </c>
    </row>
    <row r="117" spans="1:7" ht="12.75">
      <c r="A117" s="58">
        <v>11</v>
      </c>
      <c r="B117" s="110" t="s">
        <v>145</v>
      </c>
      <c r="C117" s="131" t="s">
        <v>44</v>
      </c>
      <c r="D117" s="106">
        <v>0</v>
      </c>
      <c r="E117" s="132"/>
      <c r="F117" s="133">
        <v>226.1</v>
      </c>
      <c r="G117" s="106">
        <f t="shared" si="5"/>
        <v>0</v>
      </c>
    </row>
    <row r="118" spans="1:7" ht="12.75">
      <c r="A118" s="58">
        <v>12</v>
      </c>
      <c r="B118" s="110" t="s">
        <v>146</v>
      </c>
      <c r="C118" s="131" t="s">
        <v>44</v>
      </c>
      <c r="D118" s="106">
        <v>0</v>
      </c>
      <c r="E118" s="132"/>
      <c r="F118" s="133">
        <v>118.05</v>
      </c>
      <c r="G118" s="106">
        <f t="shared" si="5"/>
        <v>0</v>
      </c>
    </row>
    <row r="119" spans="1:7" ht="12.75">
      <c r="A119" s="58">
        <v>13</v>
      </c>
      <c r="B119" s="110" t="s">
        <v>147</v>
      </c>
      <c r="C119" s="131" t="s">
        <v>44</v>
      </c>
      <c r="D119" s="106">
        <v>0</v>
      </c>
      <c r="E119" s="132"/>
      <c r="F119" s="133">
        <v>109.26</v>
      </c>
      <c r="G119" s="106">
        <f t="shared" si="5"/>
        <v>0</v>
      </c>
    </row>
    <row r="120" spans="1:7" ht="12.75">
      <c r="A120" s="58">
        <v>14</v>
      </c>
      <c r="B120" s="110" t="s">
        <v>148</v>
      </c>
      <c r="C120" s="131" t="s">
        <v>44</v>
      </c>
      <c r="D120" s="106">
        <v>1</v>
      </c>
      <c r="E120" s="132"/>
      <c r="F120" s="133">
        <v>510.81</v>
      </c>
      <c r="G120" s="106">
        <f t="shared" si="5"/>
        <v>510.81</v>
      </c>
    </row>
    <row r="121" spans="1:7" ht="12.75">
      <c r="A121" s="58">
        <v>15</v>
      </c>
      <c r="B121" s="110" t="s">
        <v>149</v>
      </c>
      <c r="C121" s="131" t="s">
        <v>66</v>
      </c>
      <c r="D121" s="106">
        <v>0</v>
      </c>
      <c r="E121" s="132"/>
      <c r="F121" s="133">
        <v>223</v>
      </c>
      <c r="G121" s="106">
        <f t="shared" si="5"/>
        <v>0</v>
      </c>
    </row>
    <row r="122" spans="1:7" ht="12.75">
      <c r="A122" s="58">
        <v>16</v>
      </c>
      <c r="B122" s="110" t="s">
        <v>150</v>
      </c>
      <c r="C122" s="131" t="s">
        <v>68</v>
      </c>
      <c r="D122" s="106">
        <v>1.4</v>
      </c>
      <c r="E122" s="132"/>
      <c r="F122" s="133">
        <v>169.49</v>
      </c>
      <c r="G122" s="106">
        <f t="shared" si="5"/>
        <v>237.286</v>
      </c>
    </row>
    <row r="123" spans="1:7" ht="12.75">
      <c r="A123" s="58">
        <v>17</v>
      </c>
      <c r="B123" s="110" t="s">
        <v>69</v>
      </c>
      <c r="C123" s="131" t="s">
        <v>70</v>
      </c>
      <c r="D123" s="106">
        <v>0</v>
      </c>
      <c r="E123" s="132"/>
      <c r="F123" s="133">
        <v>74.99</v>
      </c>
      <c r="G123" s="106">
        <f t="shared" si="5"/>
        <v>0</v>
      </c>
    </row>
    <row r="124" spans="1:7" ht="12.75">
      <c r="A124" s="58">
        <v>18</v>
      </c>
      <c r="B124" s="110" t="s">
        <v>71</v>
      </c>
      <c r="C124" s="131" t="s">
        <v>30</v>
      </c>
      <c r="D124" s="106">
        <v>2</v>
      </c>
      <c r="E124" s="132"/>
      <c r="F124" s="133">
        <v>923.43</v>
      </c>
      <c r="G124" s="106">
        <f t="shared" si="5"/>
        <v>1846.86</v>
      </c>
    </row>
    <row r="125" spans="1:7" ht="24">
      <c r="A125" s="58">
        <v>19</v>
      </c>
      <c r="B125" s="110" t="s">
        <v>151</v>
      </c>
      <c r="C125" s="131" t="s">
        <v>44</v>
      </c>
      <c r="D125" s="106">
        <v>12</v>
      </c>
      <c r="E125" s="132"/>
      <c r="F125" s="133">
        <v>46.17</v>
      </c>
      <c r="G125" s="106">
        <f t="shared" si="5"/>
        <v>554.04</v>
      </c>
    </row>
    <row r="126" spans="1:7" ht="12.75">
      <c r="A126" s="58">
        <v>20</v>
      </c>
      <c r="B126" s="110" t="s">
        <v>72</v>
      </c>
      <c r="C126" s="131" t="s">
        <v>44</v>
      </c>
      <c r="D126" s="114">
        <v>1</v>
      </c>
      <c r="E126" s="132"/>
      <c r="F126" s="135">
        <v>315.37</v>
      </c>
      <c r="G126" s="106">
        <f t="shared" si="5"/>
        <v>315.37</v>
      </c>
    </row>
    <row r="127" spans="1:7" ht="12.75">
      <c r="A127" s="58">
        <v>21</v>
      </c>
      <c r="B127" s="100" t="s">
        <v>73</v>
      </c>
      <c r="C127" s="131" t="s">
        <v>152</v>
      </c>
      <c r="D127" s="183">
        <v>0</v>
      </c>
      <c r="E127" s="132"/>
      <c r="F127" s="92">
        <v>230.86</v>
      </c>
      <c r="G127" s="106">
        <f t="shared" si="5"/>
        <v>0</v>
      </c>
    </row>
    <row r="128" spans="1:7" ht="12.75">
      <c r="A128" s="58">
        <v>22</v>
      </c>
      <c r="B128" s="100" t="s">
        <v>74</v>
      </c>
      <c r="C128" s="131" t="s">
        <v>44</v>
      </c>
      <c r="D128" s="136">
        <v>0</v>
      </c>
      <c r="E128" s="132"/>
      <c r="F128" s="135">
        <v>76.18</v>
      </c>
      <c r="G128" s="106">
        <f t="shared" si="5"/>
        <v>0</v>
      </c>
    </row>
    <row r="129" spans="1:7" ht="24">
      <c r="A129" s="58">
        <v>23</v>
      </c>
      <c r="B129" s="107" t="s">
        <v>205</v>
      </c>
      <c r="C129" s="131" t="s">
        <v>44</v>
      </c>
      <c r="D129" s="136">
        <v>0</v>
      </c>
      <c r="E129" s="132"/>
      <c r="F129" s="135">
        <v>120.45</v>
      </c>
      <c r="G129" s="106">
        <f t="shared" si="5"/>
        <v>0</v>
      </c>
    </row>
    <row r="130" spans="1:7" ht="13.5" customHeight="1">
      <c r="A130" s="58"/>
      <c r="B130" s="112" t="s">
        <v>94</v>
      </c>
      <c r="C130" s="116"/>
      <c r="D130" s="114"/>
      <c r="E130" s="114"/>
      <c r="F130" s="92"/>
      <c r="G130" s="114">
        <f>SUM(G107:G129)</f>
        <v>5892.325999999999</v>
      </c>
    </row>
    <row r="131" spans="1:7" ht="12.75">
      <c r="A131" s="58"/>
      <c r="B131" s="72" t="s">
        <v>95</v>
      </c>
      <c r="C131" s="116"/>
      <c r="D131" s="114"/>
      <c r="E131" s="114"/>
      <c r="F131" s="92"/>
      <c r="G131" s="117">
        <f>G130*1.18</f>
        <v>6952.944679999999</v>
      </c>
    </row>
    <row r="132" spans="1:9" ht="12.75">
      <c r="A132" s="58"/>
      <c r="B132" s="72" t="s">
        <v>96</v>
      </c>
      <c r="C132" s="63" t="s">
        <v>11</v>
      </c>
      <c r="D132" s="114"/>
      <c r="E132" s="114"/>
      <c r="F132" s="92"/>
      <c r="G132" s="117">
        <f>G131/C5/12</f>
        <v>0.17800677624167946</v>
      </c>
      <c r="I132" s="50"/>
    </row>
    <row r="133" spans="1:9" ht="12.75">
      <c r="A133" s="152" t="s">
        <v>153</v>
      </c>
      <c r="B133" s="66" t="s">
        <v>75</v>
      </c>
      <c r="C133" s="63" t="s">
        <v>76</v>
      </c>
      <c r="D133" s="67">
        <f>C5</f>
        <v>3255</v>
      </c>
      <c r="E133" s="67"/>
      <c r="F133" s="74">
        <v>2.8</v>
      </c>
      <c r="G133" s="138">
        <f>D133*F133*12</f>
        <v>109368</v>
      </c>
      <c r="I133" s="50"/>
    </row>
    <row r="134" spans="1:7" ht="12.75">
      <c r="A134" s="152"/>
      <c r="B134" s="66"/>
      <c r="C134" s="63"/>
      <c r="D134" s="67"/>
      <c r="E134" s="67"/>
      <c r="F134" s="74"/>
      <c r="G134" s="138"/>
    </row>
    <row r="135" spans="1:9" ht="12.75">
      <c r="A135" s="152" t="s">
        <v>21</v>
      </c>
      <c r="B135" s="94" t="s">
        <v>78</v>
      </c>
      <c r="C135" s="63" t="s">
        <v>76</v>
      </c>
      <c r="D135" s="67">
        <f>C5</f>
        <v>3255</v>
      </c>
      <c r="E135" s="67"/>
      <c r="F135" s="74">
        <v>3.2</v>
      </c>
      <c r="G135" s="138">
        <f>D135*F135*12</f>
        <v>124992</v>
      </c>
      <c r="I135" s="50"/>
    </row>
    <row r="136" spans="1:7" ht="12.75">
      <c r="A136" s="152"/>
      <c r="B136" s="94"/>
      <c r="C136" s="63"/>
      <c r="D136" s="67"/>
      <c r="E136" s="67"/>
      <c r="F136" s="74"/>
      <c r="G136" s="138"/>
    </row>
    <row r="137" spans="1:7" ht="24">
      <c r="A137" s="156" t="s">
        <v>23</v>
      </c>
      <c r="B137" s="140" t="s">
        <v>20</v>
      </c>
      <c r="C137" s="63" t="s">
        <v>11</v>
      </c>
      <c r="D137" s="67">
        <f>C5</f>
        <v>3255</v>
      </c>
      <c r="E137" s="67"/>
      <c r="F137" s="68">
        <v>1.78</v>
      </c>
      <c r="G137" s="69">
        <f>F137*D137*12</f>
        <v>69526.79999999999</v>
      </c>
    </row>
    <row r="138" spans="1:7" ht="13.5" customHeight="1">
      <c r="A138" s="184"/>
      <c r="B138" s="140"/>
      <c r="C138" s="63"/>
      <c r="D138" s="67"/>
      <c r="E138" s="67"/>
      <c r="F138" s="68"/>
      <c r="G138" s="69"/>
    </row>
    <row r="139" spans="1:7" ht="12.75">
      <c r="A139" s="156" t="s">
        <v>77</v>
      </c>
      <c r="B139" s="140" t="s">
        <v>22</v>
      </c>
      <c r="C139" s="63" t="s">
        <v>11</v>
      </c>
      <c r="D139" s="67">
        <f>C5</f>
        <v>3255</v>
      </c>
      <c r="E139" s="67"/>
      <c r="F139" s="68">
        <v>1.18</v>
      </c>
      <c r="G139" s="69">
        <f>F139*D139*12</f>
        <v>46090.799999999996</v>
      </c>
    </row>
    <row r="140" spans="1:7" ht="12.75">
      <c r="A140" s="100"/>
      <c r="B140" s="141" t="s">
        <v>79</v>
      </c>
      <c r="C140" s="63" t="s">
        <v>80</v>
      </c>
      <c r="D140" s="67"/>
      <c r="E140" s="67"/>
      <c r="F140" s="65"/>
      <c r="G140" s="142">
        <f>G23+G27+G28+G56+G58+G74+G86+G96+G104+G131+G133+G135+G137+G139</f>
        <v>679546.7544900002</v>
      </c>
    </row>
    <row r="141" spans="1:7" ht="12.75">
      <c r="A141" s="99"/>
      <c r="B141" s="97" t="s">
        <v>165</v>
      </c>
      <c r="C141" s="63" t="s">
        <v>76</v>
      </c>
      <c r="D141" s="63"/>
      <c r="E141" s="63"/>
      <c r="F141" s="65"/>
      <c r="G141" s="143">
        <f>F135+F133+F28+F27+G24+G57+G59+G75+G87+G97+G105+G132+F137+F139</f>
        <v>17.39751035560676</v>
      </c>
    </row>
    <row r="142" spans="1:7" ht="12.75">
      <c r="A142" s="100"/>
      <c r="B142" s="100" t="s">
        <v>166</v>
      </c>
      <c r="C142" s="63"/>
      <c r="D142" s="63"/>
      <c r="E142" s="63"/>
      <c r="F142" s="65"/>
      <c r="G142" s="143"/>
    </row>
    <row r="143" spans="1:7" ht="12.75">
      <c r="A143" s="100"/>
      <c r="B143" s="141" t="s">
        <v>223</v>
      </c>
      <c r="C143" s="63" t="s">
        <v>76</v>
      </c>
      <c r="D143" s="63"/>
      <c r="E143" s="63"/>
      <c r="F143" s="65"/>
      <c r="G143" s="143">
        <v>16.89</v>
      </c>
    </row>
    <row r="144" spans="1:7" ht="12.75">
      <c r="A144" s="100"/>
      <c r="B144" s="141" t="s">
        <v>224</v>
      </c>
      <c r="C144" s="63" t="s">
        <v>76</v>
      </c>
      <c r="D144" s="63"/>
      <c r="E144" s="63"/>
      <c r="F144" s="65"/>
      <c r="G144" s="143">
        <f>G141*2-G143-0.03</f>
        <v>17.875020711213516</v>
      </c>
    </row>
    <row r="145" spans="1:7" ht="12.75">
      <c r="A145" s="4"/>
      <c r="B145" s="4"/>
      <c r="C145" s="2"/>
      <c r="D145" s="3"/>
      <c r="E145" s="3"/>
      <c r="F145" s="2"/>
      <c r="G145" s="25"/>
    </row>
    <row r="146" spans="1:7" ht="12.75">
      <c r="A146" s="4"/>
      <c r="B146" s="4" t="s">
        <v>225</v>
      </c>
      <c r="C146" s="2"/>
      <c r="D146" s="3"/>
      <c r="E146" s="3"/>
      <c r="F146" s="2"/>
      <c r="G146" s="26">
        <v>16.89</v>
      </c>
    </row>
    <row r="147" spans="1:7" ht="12.75">
      <c r="A147" s="4"/>
      <c r="B147" s="4" t="s">
        <v>226</v>
      </c>
      <c r="C147" s="2"/>
      <c r="D147" s="3"/>
      <c r="E147" s="3"/>
      <c r="F147" s="2"/>
      <c r="G147" s="47">
        <f>G144/G143</f>
        <v>1.0583197579167267</v>
      </c>
    </row>
    <row r="148" spans="1:7" ht="12.75">
      <c r="A148" s="4"/>
      <c r="B148" s="4"/>
      <c r="C148" s="2"/>
      <c r="D148" s="3"/>
      <c r="E148" s="3"/>
      <c r="F148" s="2"/>
      <c r="G148" s="5"/>
    </row>
    <row r="149" spans="1:7" ht="12.75">
      <c r="A149" s="4"/>
      <c r="B149" s="4"/>
      <c r="C149" s="2"/>
      <c r="D149" s="3"/>
      <c r="E149" s="3"/>
      <c r="F149" s="2"/>
      <c r="G149" s="5"/>
    </row>
    <row r="150" spans="1:7" ht="12.75">
      <c r="A150" s="4"/>
      <c r="B150" s="4" t="s">
        <v>211</v>
      </c>
      <c r="C150" s="2"/>
      <c r="D150" s="3"/>
      <c r="E150" s="3"/>
      <c r="F150" s="2"/>
      <c r="G150" s="5"/>
    </row>
    <row r="151" spans="1:7" ht="12.75">
      <c r="A151" s="4"/>
      <c r="B151" s="4"/>
      <c r="C151" s="2"/>
      <c r="D151" s="3"/>
      <c r="E151" s="3"/>
      <c r="F151" s="2"/>
      <c r="G151" s="5"/>
    </row>
    <row r="152" ht="12.75">
      <c r="A152" s="44" t="s">
        <v>213</v>
      </c>
    </row>
    <row r="153" spans="1:2" ht="12.75">
      <c r="A153" s="44"/>
      <c r="B153" s="43"/>
    </row>
  </sheetData>
  <sheetProtection password="CF7A" sheet="1" objects="1" scenarios="1" selectLockedCells="1" selectUnlockedCells="1"/>
  <mergeCells count="3">
    <mergeCell ref="A2:G2"/>
    <mergeCell ref="A3:G3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ОРН</cp:lastModifiedBy>
  <cp:lastPrinted>2015-11-24T03:56:24Z</cp:lastPrinted>
  <dcterms:created xsi:type="dcterms:W3CDTF">1996-10-08T23:32:33Z</dcterms:created>
  <dcterms:modified xsi:type="dcterms:W3CDTF">2016-03-10T10:02:29Z</dcterms:modified>
  <cp:category/>
  <cp:version/>
  <cp:contentType/>
  <cp:contentStatus/>
</cp:coreProperties>
</file>