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290"/>
  </bookViews>
  <sheets>
    <sheet name="строители 2. 5 этажные без мусо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24" i="1"/>
  <c r="I24" s="1"/>
  <c r="J29"/>
  <c r="J28"/>
  <c r="J27"/>
  <c r="N20"/>
  <c r="J71"/>
  <c r="I71"/>
  <c r="J46"/>
  <c r="J37"/>
  <c r="J36"/>
  <c r="I36" s="1"/>
  <c r="J34"/>
  <c r="I35"/>
  <c r="I34"/>
  <c r="J33"/>
  <c r="I33"/>
  <c r="J32"/>
  <c r="I32" s="1"/>
  <c r="I31"/>
  <c r="J31" s="1"/>
  <c r="J30" s="1"/>
  <c r="I29"/>
  <c r="I26"/>
  <c r="I25"/>
  <c r="I30" l="1"/>
  <c r="I61" l="1"/>
  <c r="I59"/>
  <c r="G61" l="1"/>
  <c r="T6"/>
  <c r="I14" s="1"/>
  <c r="L14"/>
  <c r="L13"/>
  <c r="J13" l="1"/>
  <c r="J14"/>
  <c r="F14" s="1"/>
  <c r="J7"/>
  <c r="E7"/>
  <c r="I37" l="1"/>
  <c r="I27"/>
  <c r="G59"/>
  <c r="J23" l="1"/>
  <c r="J45" s="1"/>
  <c r="I28"/>
  <c r="I23"/>
  <c r="I45" s="1"/>
  <c r="J133" i="2"/>
  <c r="C129"/>
  <c r="D128" s="1"/>
  <c r="D127"/>
  <c r="H127" s="1"/>
  <c r="H126"/>
  <c r="D126"/>
  <c r="I126" s="1"/>
  <c r="H125"/>
  <c r="D125"/>
  <c r="I125" s="1"/>
  <c r="D124"/>
  <c r="H124" s="1"/>
  <c r="L125" s="1"/>
  <c r="H123"/>
  <c r="D123"/>
  <c r="I123" s="1"/>
  <c r="D122"/>
  <c r="H122" s="1"/>
  <c r="H121"/>
  <c r="D121"/>
  <c r="D129" s="1"/>
  <c r="C113"/>
  <c r="F112"/>
  <c r="D112"/>
  <c r="F111"/>
  <c r="D111"/>
  <c r="F110"/>
  <c r="D110"/>
  <c r="F109"/>
  <c r="D109"/>
  <c r="F108"/>
  <c r="D108"/>
  <c r="F107"/>
  <c r="D107"/>
  <c r="F106"/>
  <c r="D106"/>
  <c r="F105"/>
  <c r="D105"/>
  <c r="F104"/>
  <c r="F113" s="1"/>
  <c r="F114" s="1"/>
  <c r="D104"/>
  <c r="D113" s="1"/>
  <c r="F101"/>
  <c r="C101"/>
  <c r="D100"/>
  <c r="E100" s="1"/>
  <c r="D99"/>
  <c r="E99" s="1"/>
  <c r="D98"/>
  <c r="E98" s="1"/>
  <c r="D97"/>
  <c r="E97" s="1"/>
  <c r="D96"/>
  <c r="E96" s="1"/>
  <c r="D95"/>
  <c r="E95" s="1"/>
  <c r="D94"/>
  <c r="E94" s="1"/>
  <c r="D93"/>
  <c r="E93" s="1"/>
  <c r="D92"/>
  <c r="E92" s="1"/>
  <c r="D91"/>
  <c r="E91" s="1"/>
  <c r="D90"/>
  <c r="E90" s="1"/>
  <c r="D89"/>
  <c r="E89" s="1"/>
  <c r="D88"/>
  <c r="E88" s="1"/>
  <c r="D87"/>
  <c r="E87" s="1"/>
  <c r="D86"/>
  <c r="E86" s="1"/>
  <c r="D85"/>
  <c r="E85" s="1"/>
  <c r="D84"/>
  <c r="E84" s="1"/>
  <c r="D83"/>
  <c r="E83" s="1"/>
  <c r="D82"/>
  <c r="E82" s="1"/>
  <c r="D81"/>
  <c r="E81" s="1"/>
  <c r="D80"/>
  <c r="E80" s="1"/>
  <c r="D79"/>
  <c r="E79" s="1"/>
  <c r="D78"/>
  <c r="E78" s="1"/>
  <c r="D77"/>
  <c r="E77" s="1"/>
  <c r="D76"/>
  <c r="E76" s="1"/>
  <c r="D75"/>
  <c r="E75" s="1"/>
  <c r="D74"/>
  <c r="E74" s="1"/>
  <c r="D73"/>
  <c r="E73" s="1"/>
  <c r="D72"/>
  <c r="E72" s="1"/>
  <c r="D71"/>
  <c r="E71" s="1"/>
  <c r="D70"/>
  <c r="E70" s="1"/>
  <c r="D69"/>
  <c r="E69" s="1"/>
  <c r="D68"/>
  <c r="E68" s="1"/>
  <c r="D67"/>
  <c r="E67" s="1"/>
  <c r="D66"/>
  <c r="E66" s="1"/>
  <c r="D65"/>
  <c r="E65" s="1"/>
  <c r="D64"/>
  <c r="E64" s="1"/>
  <c r="D63"/>
  <c r="E63" s="1"/>
  <c r="D62"/>
  <c r="E62" s="1"/>
  <c r="D61"/>
  <c r="D101" s="1"/>
  <c r="I55"/>
  <c r="H55"/>
  <c r="C54"/>
  <c r="G53"/>
  <c r="D53"/>
  <c r="J53" s="1"/>
  <c r="D52"/>
  <c r="G52" s="1"/>
  <c r="G51"/>
  <c r="D51"/>
  <c r="J51" s="1"/>
  <c r="D50"/>
  <c r="G50" s="1"/>
  <c r="G49"/>
  <c r="D49"/>
  <c r="J49" s="1"/>
  <c r="D48"/>
  <c r="G48" s="1"/>
  <c r="G47"/>
  <c r="D47"/>
  <c r="J47" s="1"/>
  <c r="D46"/>
  <c r="G46" s="1"/>
  <c r="G45"/>
  <c r="D45"/>
  <c r="J45" s="1"/>
  <c r="D44"/>
  <c r="G44" s="1"/>
  <c r="G43"/>
  <c r="D43"/>
  <c r="J43" s="1"/>
  <c r="D42"/>
  <c r="G42" s="1"/>
  <c r="G41"/>
  <c r="D41"/>
  <c r="J41" s="1"/>
  <c r="D40"/>
  <c r="G40" s="1"/>
  <c r="G39"/>
  <c r="D39"/>
  <c r="J39" s="1"/>
  <c r="D38"/>
  <c r="G38" s="1"/>
  <c r="G37"/>
  <c r="D37"/>
  <c r="J37" s="1"/>
  <c r="D36"/>
  <c r="G36" s="1"/>
  <c r="G35"/>
  <c r="D35"/>
  <c r="J35" s="1"/>
  <c r="D34"/>
  <c r="G34" s="1"/>
  <c r="G33"/>
  <c r="D33"/>
  <c r="J33" s="1"/>
  <c r="D32"/>
  <c r="G32" s="1"/>
  <c r="G31"/>
  <c r="D31"/>
  <c r="J31" s="1"/>
  <c r="D30"/>
  <c r="G30" s="1"/>
  <c r="G29"/>
  <c r="D29"/>
  <c r="J29" s="1"/>
  <c r="D28"/>
  <c r="G28" s="1"/>
  <c r="G27"/>
  <c r="D27"/>
  <c r="J27" s="1"/>
  <c r="D26"/>
  <c r="G26" s="1"/>
  <c r="G25"/>
  <c r="D25"/>
  <c r="J25" s="1"/>
  <c r="D24"/>
  <c r="G24" s="1"/>
  <c r="G23"/>
  <c r="D23"/>
  <c r="J23" s="1"/>
  <c r="D22"/>
  <c r="G22" s="1"/>
  <c r="G21"/>
  <c r="D21"/>
  <c r="J21" s="1"/>
  <c r="D20"/>
  <c r="G20" s="1"/>
  <c r="G19"/>
  <c r="D19"/>
  <c r="J19" s="1"/>
  <c r="D18"/>
  <c r="G18" s="1"/>
  <c r="G17"/>
  <c r="D17"/>
  <c r="J17" s="1"/>
  <c r="D16"/>
  <c r="G16" s="1"/>
  <c r="G15"/>
  <c r="D15"/>
  <c r="J15" s="1"/>
  <c r="D14"/>
  <c r="G14" s="1"/>
  <c r="G13"/>
  <c r="D13"/>
  <c r="J13" s="1"/>
  <c r="D12"/>
  <c r="G12" s="1"/>
  <c r="G11"/>
  <c r="D11"/>
  <c r="J11" s="1"/>
  <c r="D10"/>
  <c r="G10" s="1"/>
  <c r="G9"/>
  <c r="D9"/>
  <c r="J9" s="1"/>
  <c r="D8"/>
  <c r="G8" s="1"/>
  <c r="G7"/>
  <c r="D7"/>
  <c r="J7" s="1"/>
  <c r="D6"/>
  <c r="G6" s="1"/>
  <c r="G5"/>
  <c r="G54" s="1"/>
  <c r="G55" s="1"/>
  <c r="D5"/>
  <c r="D54" s="1"/>
  <c r="I128" l="1"/>
  <c r="H128"/>
  <c r="H129"/>
  <c r="H130" s="1"/>
  <c r="J6"/>
  <c r="J10"/>
  <c r="J12"/>
  <c r="J14"/>
  <c r="J16"/>
  <c r="J18"/>
  <c r="J20"/>
  <c r="J22"/>
  <c r="J24"/>
  <c r="J26"/>
  <c r="J28"/>
  <c r="J30"/>
  <c r="J32"/>
  <c r="J34"/>
  <c r="J36"/>
  <c r="J38"/>
  <c r="J40"/>
  <c r="J42"/>
  <c r="J44"/>
  <c r="J46"/>
  <c r="J48"/>
  <c r="J50"/>
  <c r="J52"/>
  <c r="I122"/>
  <c r="I124"/>
  <c r="I127"/>
  <c r="J8"/>
  <c r="J5"/>
  <c r="J54" s="1"/>
  <c r="J55" s="1"/>
  <c r="E61"/>
  <c r="E101" s="1"/>
  <c r="E102" s="1"/>
  <c r="I121"/>
  <c r="I129" s="1"/>
  <c r="I130" s="1"/>
  <c r="I13" i="1"/>
  <c r="F13" s="1"/>
  <c r="F15" s="1"/>
  <c r="J48"/>
  <c r="N19" l="1"/>
  <c r="Q20" s="1"/>
  <c r="R20" s="1"/>
  <c r="I48"/>
  <c r="N18" s="1"/>
  <c r="P18" s="1"/>
</calcChain>
</file>

<file path=xl/sharedStrings.xml><?xml version="1.0" encoding="utf-8"?>
<sst xmlns="http://schemas.openxmlformats.org/spreadsheetml/2006/main" count="225" uniqueCount="146">
  <si>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</si>
  <si>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</si>
  <si>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</si>
  <si>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</si>
  <si>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</si>
  <si>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</si>
  <si>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</si>
  <si>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</si>
  <si>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</si>
  <si>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</si>
  <si>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</si>
  <si>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</si>
  <si>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</si>
  <si>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№№ п/п</t>
  </si>
  <si>
    <t>Адрес</t>
  </si>
  <si>
    <t>Площадь зд.</t>
  </si>
  <si>
    <t>Ак.Курчатова 1/11</t>
  </si>
  <si>
    <t>Ак.Курчатова 3а</t>
  </si>
  <si>
    <t>Ак.Курчатова 3б</t>
  </si>
  <si>
    <t>Ак.Курчатова 3в</t>
  </si>
  <si>
    <t>Ак.Курчатова 7</t>
  </si>
  <si>
    <t>Ак.Курчатова 11</t>
  </si>
  <si>
    <t>Ак.Курчатова 13</t>
  </si>
  <si>
    <t>Ак.Курчатова 17</t>
  </si>
  <si>
    <t>Первых Строителей 1</t>
  </si>
  <si>
    <t>Первых Строителей 2</t>
  </si>
  <si>
    <t>Первых Строителей 3</t>
  </si>
  <si>
    <t>Первых Строителей 4</t>
  </si>
  <si>
    <t>Первых Строителей 5</t>
  </si>
  <si>
    <t>Первых Строителей 5а</t>
  </si>
  <si>
    <t>Первых Строителей 6а</t>
  </si>
  <si>
    <t>Первых Строителей 8</t>
  </si>
  <si>
    <t>Молодежная 2а</t>
  </si>
  <si>
    <t>Молодежная 8</t>
  </si>
  <si>
    <t>Молодежная 9</t>
  </si>
  <si>
    <t>Молодежная 10</t>
  </si>
  <si>
    <t>Мира 4</t>
  </si>
  <si>
    <t>Мира 5</t>
  </si>
  <si>
    <t>Мира 6</t>
  </si>
  <si>
    <t>Мира 8</t>
  </si>
  <si>
    <t>Мира 9</t>
  </si>
  <si>
    <t>Мира 12</t>
  </si>
  <si>
    <t>Мира 14</t>
  </si>
  <si>
    <t>Мира 22</t>
  </si>
  <si>
    <t>Дружбы 4</t>
  </si>
  <si>
    <t>Дружбы 10</t>
  </si>
  <si>
    <t>Комсомольский Бульвар 6</t>
  </si>
  <si>
    <t>Комсомольский Бульвар 6а</t>
  </si>
  <si>
    <t>Комсомольский Бульвар 6б</t>
  </si>
  <si>
    <t>Комсомольский Бульвар 8</t>
  </si>
  <si>
    <t>Комсомольский Бульвар 8а</t>
  </si>
  <si>
    <t>Комсомольский Бульвар 8б</t>
  </si>
  <si>
    <t>Комсомольский Бульвар 10</t>
  </si>
  <si>
    <t>Комсомольский Бульвар 10а</t>
  </si>
  <si>
    <t>Комсомольский Бульвар 10б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</si>
  <si>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</si>
  <si>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</si>
  <si>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</si>
  <si>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</si>
  <si>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</si>
  <si>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3.1</t>
  </si>
  <si>
    <t>3.2</t>
  </si>
  <si>
    <t>3.3</t>
  </si>
  <si>
    <t>3.4</t>
  </si>
  <si>
    <t>3.5</t>
  </si>
  <si>
    <t>3.6</t>
  </si>
  <si>
    <t>Обслуживание домофонов (кодовых замков)</t>
  </si>
  <si>
    <t>Управление жилфондом</t>
  </si>
  <si>
    <t xml:space="preserve"> по договору управления многоквартирным домом  за  2010г.</t>
  </si>
  <si>
    <t>Благоустройство придомовой территории, в том числе и механизированная уборка</t>
  </si>
  <si>
    <t>Стоимость текущего ремонта жилого фонда</t>
  </si>
  <si>
    <t>Ак.Курчатова 16</t>
  </si>
  <si>
    <t>Первых Строителей 6</t>
  </si>
  <si>
    <t>Первых Строителей 7</t>
  </si>
  <si>
    <t>Первых Строителей 9</t>
  </si>
  <si>
    <t>Первых Строителей 10</t>
  </si>
  <si>
    <t>Первых Строителей 12</t>
  </si>
  <si>
    <t>Молодежная 2</t>
  </si>
  <si>
    <t>Молодежная 4</t>
  </si>
  <si>
    <t>Молодежная 6</t>
  </si>
  <si>
    <t>Молодежная 9/1</t>
  </si>
  <si>
    <t>энергия</t>
  </si>
  <si>
    <t>сигнал</t>
  </si>
  <si>
    <t>южураллифт</t>
  </si>
  <si>
    <t>инж-й центр "Лифт"</t>
  </si>
  <si>
    <t>вывоз и утилизация</t>
  </si>
  <si>
    <t>гигиена + мех. Уборка</t>
  </si>
  <si>
    <t>Площадь 1-2 эт.</t>
  </si>
  <si>
    <t>Площадь 3-9 эт.</t>
  </si>
  <si>
    <t>Капитальный ремонт</t>
  </si>
  <si>
    <t>6.1</t>
  </si>
  <si>
    <t>Отопление</t>
  </si>
  <si>
    <t xml:space="preserve">Горячее водоснабжение </t>
  </si>
  <si>
    <t xml:space="preserve">Холодное водоснабжение </t>
  </si>
  <si>
    <t>Водоотведение</t>
  </si>
  <si>
    <t>Электроэнергия</t>
  </si>
  <si>
    <t>Долг за населением на начало года</t>
  </si>
  <si>
    <t xml:space="preserve">Начислено </t>
  </si>
  <si>
    <t>Долг за населением на конец года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</si>
  <si>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</si>
  <si>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</si>
  <si>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</si>
  <si>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</si>
  <si>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4.2</t>
  </si>
  <si>
    <t>4.3</t>
  </si>
  <si>
    <t>4.4</t>
  </si>
  <si>
    <t>4.5</t>
  </si>
  <si>
    <t xml:space="preserve">СПРАВОЧНО: </t>
  </si>
  <si>
    <t>Всего текущий ремонт, руб.</t>
  </si>
  <si>
    <t>Всего капитальный ремонт, руб.</t>
  </si>
  <si>
    <t>Остаток средств на конец года</t>
  </si>
  <si>
    <t>Начислено</t>
  </si>
  <si>
    <t>Собрано</t>
  </si>
  <si>
    <t xml:space="preserve">Итого стоимость услуг по содержанию и ремонту </t>
  </si>
  <si>
    <t>Итого стоимость услуг за комунальные услуги</t>
  </si>
  <si>
    <t>Коммунальные услуги</t>
  </si>
  <si>
    <t>Наименование коммунальных услуг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</si>
  <si>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</si>
  <si>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</si>
  <si>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</si>
  <si>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</si>
  <si>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</si>
  <si>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</si>
  <si>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Использовано</t>
  </si>
  <si>
    <t>Платежи и расчеты по жилищно-коммунальным услугам в жилом доме</t>
  </si>
  <si>
    <t>Сумма затрат</t>
  </si>
  <si>
    <t>Факт.              (руб.)</t>
  </si>
  <si>
    <t>Использование средств текущего и капитального ремонта в жилом доме</t>
  </si>
  <si>
    <t>Остаток средств на начало года                         ( +остаток за домом,                                                - долг за домом)</t>
  </si>
  <si>
    <t>Директор                                                                                                     В.В. Коновалов</t>
  </si>
  <si>
    <t>План        (руб.)</t>
  </si>
  <si>
    <t>4.6</t>
  </si>
  <si>
    <t>Общая сумма (руб.)</t>
  </si>
  <si>
    <t>в том числе</t>
  </si>
  <si>
    <t>Итого стоимость услуг по содержанию и текущему ремонту жилья</t>
  </si>
  <si>
    <t>Жилищные услуги</t>
  </si>
  <si>
    <t>Зам. директора по экономике                                                               А.Ф. Тимиргалиева</t>
  </si>
  <si>
    <t>Начальник ПТО                                                                                         Н.В. Петухова</t>
  </si>
  <si>
    <t>Установка приборов учета горячего водоснабжения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</si>
  <si>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Первых Строителей, д. № 10</t>
    </r>
  </si>
  <si>
    <t xml:space="preserve">Освещение подъездов </t>
  </si>
  <si>
    <t xml:space="preserve">Ремонт швов - 69,0 м. </t>
  </si>
  <si>
    <t>Ремонт систем эл. питания домофонов</t>
  </si>
  <si>
    <t xml:space="preserve">Замена труб канализации </t>
  </si>
  <si>
    <t>Изготовление и установка указателей подъездов - 6 шт.</t>
  </si>
  <si>
    <t>Замена водосчетчика ХВС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</si>
</sst>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0000000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FFFF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/>
    <xf numFmtId="2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3" fillId="2" borderId="0" xfId="0" applyFont="1" applyFill="1" applyBorder="1" applyAlignment="1"/>
    <xf numFmtId="0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0" fillId="4" borderId="0" xfId="0" applyFill="1"/>
    <xf numFmtId="0" fontId="6" fillId="5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6" borderId="0" xfId="0" applyFill="1"/>
    <xf numFmtId="0" fontId="3" fillId="2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164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" fontId="6" fillId="0" borderId="1" xfId="0" applyNumberFormat="1" applyFont="1" applyBorder="1"/>
    <xf numFmtId="4" fontId="10" fillId="0" borderId="1" xfId="0" applyNumberFormat="1" applyFont="1" applyBorder="1"/>
    <xf numFmtId="2" fontId="6" fillId="0" borderId="0" xfId="0" applyNumberFormat="1" applyFont="1"/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" fontId="6" fillId="9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/>
    <xf numFmtId="0" fontId="6" fillId="2" borderId="1" xfId="0" applyFont="1" applyFill="1" applyBorder="1" applyAlignment="1"/>
    <xf numFmtId="1" fontId="6" fillId="0" borderId="1" xfId="0" applyNumberFormat="1" applyFont="1" applyBorder="1" applyAlignment="1">
      <alignment horizontal="center" vertical="center"/>
    </xf>
    <xf numFmtId="4" fontId="10" fillId="9" borderId="1" xfId="0" applyNumberFormat="1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/>
    <xf numFmtId="0" fontId="6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center" vertical="center"/>
    </xf>
    <xf numFmtId="4" fontId="6" fillId="10" borderId="1" xfId="0" applyNumberFormat="1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2" fontId="6" fillId="11" borderId="1" xfId="0" applyNumberFormat="1" applyFont="1" applyFill="1" applyBorder="1" applyAlignment="1">
      <alignment horizontal="center" vertical="center"/>
    </xf>
    <xf numFmtId="4" fontId="6" fillId="11" borderId="1" xfId="0" applyNumberFormat="1" applyFont="1" applyFill="1" applyBorder="1"/>
    <xf numFmtId="4" fontId="6" fillId="11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" fontId="6" fillId="0" borderId="0" xfId="0" applyNumberFormat="1" applyFont="1"/>
    <xf numFmtId="4" fontId="10" fillId="2" borderId="1" xfId="0" applyNumberFormat="1" applyFont="1" applyFill="1" applyBorder="1"/>
    <xf numFmtId="0" fontId="4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" fontId="0" fillId="0" borderId="0" xfId="0" applyNumberFormat="1"/>
    <xf numFmtId="0" fontId="6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2" fillId="0" borderId="0" xfId="0" applyFont="1" applyAlignment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1" fillId="0" borderId="1" xfId="0" applyFont="1" applyBorder="1"/>
    <xf numFmtId="4" fontId="12" fillId="5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9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7" fillId="2" borderId="0" xfId="0" applyNumberFormat="1" applyFont="1" applyFill="1"/>
    <xf numFmtId="4" fontId="6" fillId="2" borderId="0" xfId="0" applyNumberFormat="1" applyFont="1" applyFill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top" wrapText="1"/>
    </xf>
    <xf numFmtId="4" fontId="0" fillId="4" borderId="0" xfId="0" applyNumberFormat="1" applyFill="1"/>
    <xf numFmtId="4" fontId="3" fillId="0" borderId="0" xfId="0" applyNumberFormat="1" applyFont="1" applyBorder="1" applyAlignment="1"/>
    <xf numFmtId="4" fontId="2" fillId="2" borderId="0" xfId="0" applyNumberFormat="1" applyFont="1" applyFill="1" applyBorder="1" applyAlignment="1"/>
    <xf numFmtId="2" fontId="14" fillId="2" borderId="0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center"/>
    </xf>
    <xf numFmtId="2" fontId="14" fillId="10" borderId="1" xfId="0" applyNumberFormat="1" applyFont="1" applyFill="1" applyBorder="1" applyAlignment="1">
      <alignment horizontal="center" vertical="center"/>
    </xf>
    <xf numFmtId="4" fontId="17" fillId="10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4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16" fillId="3" borderId="1" xfId="0" applyNumberFormat="1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4" fontId="12" fillId="5" borderId="3" xfId="0" applyNumberFormat="1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" fontId="4" fillId="10" borderId="0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8"/>
  <sheetViews>
    <sheetView tabSelected="1" view="pageBreakPreview" topLeftCell="A103" zoomScaleSheetLayoutView="100" workbookViewId="0">
      <selection activeCell="J43" sqref="J43:K43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1" width="6.140625" customWidth="1"/>
    <col min="12" max="12" width="11.5703125" customWidth="1"/>
    <col min="13" max="13" width="13.7109375" hidden="1" customWidth="1"/>
    <col min="14" max="14" width="7.7109375" hidden="1" customWidth="1"/>
    <col min="15" max="15" width="6.7109375" hidden="1" customWidth="1"/>
    <col min="16" max="16" width="7" hidden="1" customWidth="1"/>
    <col min="17" max="17" width="14.85546875" hidden="1" customWidth="1"/>
    <col min="18" max="18" width="11.140625" hidden="1" customWidth="1"/>
    <col min="19" max="20" width="10.5703125" hidden="1" customWidth="1"/>
    <col min="21" max="21" width="11.42578125" hidden="1" customWidth="1"/>
    <col min="22" max="22" width="10" hidden="1" customWidth="1"/>
    <col min="23" max="24" width="9.140625" hidden="1" customWidth="1"/>
    <col min="25" max="26" width="12.5703125" hidden="1" customWidth="1"/>
    <col min="27" max="27" width="11.5703125" hidden="1" customWidth="1"/>
    <col min="28" max="28" width="12.140625" hidden="1" customWidth="1"/>
    <col min="29" max="31" width="11.85546875" hidden="1" customWidth="1"/>
    <col min="32" max="32" width="12.42578125" hidden="1" customWidth="1"/>
    <col min="33" max="33" width="13.140625" hidden="1" customWidth="1"/>
    <col min="34" max="35" width="11.7109375" hidden="1" customWidth="1"/>
    <col min="36" max="36" width="11" hidden="1" customWidth="1"/>
    <col min="37" max="37" width="11.7109375" hidden="1" customWidth="1"/>
    <col min="38" max="39" width="9.140625" hidden="1" customWidth="1"/>
  </cols>
  <sheetData>
    <row r="1" spans="1:22">
      <c r="A1" s="185" t="s">
        <v>59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11"/>
      <c r="T1" s="144">
        <v>779.85</v>
      </c>
    </row>
    <row r="2" spans="1:22" ht="15.75">
      <c r="A2" s="185" t="s">
        <v>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11"/>
      <c r="M2" s="4"/>
      <c r="T2" s="135">
        <v>2092</v>
      </c>
    </row>
    <row r="3" spans="1:22" ht="15.75">
      <c r="A3" s="6"/>
      <c r="B3" s="6"/>
      <c r="C3" s="6"/>
      <c r="D3" s="6"/>
      <c r="E3" s="6"/>
      <c r="F3" s="6"/>
      <c r="G3" s="6"/>
      <c r="H3" s="6"/>
      <c r="I3" s="6"/>
      <c r="J3" s="81"/>
      <c r="K3" s="6"/>
      <c r="L3" s="111"/>
      <c r="M3" s="4"/>
      <c r="T3" s="135">
        <v>11834.32</v>
      </c>
    </row>
    <row r="4" spans="1:22" ht="15.75">
      <c r="A4" s="188" t="s">
        <v>57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13"/>
      <c r="T4" s="135">
        <v>28130</v>
      </c>
    </row>
    <row r="5" spans="1:22" ht="15.75">
      <c r="A5" s="187" t="s">
        <v>139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12"/>
      <c r="M5" s="4"/>
      <c r="T5" s="136"/>
    </row>
    <row r="6" spans="1:22" ht="15.75">
      <c r="A6" s="7"/>
      <c r="B6" s="7"/>
      <c r="C6" s="7"/>
      <c r="D6" s="7"/>
      <c r="E6" s="7"/>
      <c r="F6" s="7"/>
      <c r="G6" s="7"/>
      <c r="H6" s="7"/>
      <c r="I6" s="7"/>
      <c r="J6" s="82"/>
      <c r="K6" s="8"/>
      <c r="L6" s="8"/>
      <c r="M6" s="130"/>
      <c r="T6" s="137">
        <f>SUM(T1:T5)</f>
        <v>42836.17</v>
      </c>
    </row>
    <row r="7" spans="1:22">
      <c r="A7" s="190" t="s">
        <v>11</v>
      </c>
      <c r="B7" s="190"/>
      <c r="C7" s="190"/>
      <c r="D7" s="190"/>
      <c r="E7" s="106">
        <f>R12</f>
        <v>4550.5</v>
      </c>
      <c r="F7" s="9" t="s">
        <v>12</v>
      </c>
      <c r="G7" s="10"/>
      <c r="H7" s="10"/>
      <c r="I7" s="88" t="s">
        <v>55</v>
      </c>
      <c r="J7" s="3">
        <f>R15</f>
        <v>90</v>
      </c>
      <c r="K7" s="9" t="s">
        <v>56</v>
      </c>
      <c r="L7" s="8"/>
      <c r="M7" s="131"/>
      <c r="N7" s="84"/>
    </row>
    <row r="8" spans="1:22" ht="6.7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22">
      <c r="A9" s="89" t="s">
        <v>124</v>
      </c>
      <c r="B9" s="89"/>
      <c r="C9" s="89"/>
      <c r="D9" s="84"/>
      <c r="E9" s="84"/>
      <c r="F9" s="84"/>
      <c r="G9" s="84"/>
      <c r="H9" s="84"/>
      <c r="I9" s="84"/>
      <c r="J9" s="84"/>
      <c r="K9" s="84"/>
      <c r="L9" s="84"/>
    </row>
    <row r="10" spans="1:22" ht="10.5" customHeight="1">
      <c r="A10" s="220"/>
      <c r="B10" s="221"/>
      <c r="C10" s="221"/>
      <c r="D10" s="221"/>
      <c r="E10" s="222"/>
      <c r="F10" s="200" t="s">
        <v>132</v>
      </c>
      <c r="G10" s="201"/>
      <c r="H10" s="88"/>
      <c r="I10" s="204" t="s">
        <v>133</v>
      </c>
      <c r="J10" s="205"/>
      <c r="K10" s="205"/>
      <c r="L10" s="206"/>
    </row>
    <row r="11" spans="1:22" ht="24.75" customHeight="1">
      <c r="A11" s="223"/>
      <c r="B11" s="224"/>
      <c r="C11" s="224"/>
      <c r="D11" s="224"/>
      <c r="E11" s="225"/>
      <c r="F11" s="202"/>
      <c r="G11" s="203"/>
      <c r="H11" s="84"/>
      <c r="I11" s="124" t="s">
        <v>135</v>
      </c>
      <c r="J11" s="249" t="s">
        <v>115</v>
      </c>
      <c r="K11" s="250"/>
      <c r="L11" s="125" t="s">
        <v>89</v>
      </c>
    </row>
    <row r="12" spans="1:22" ht="26.25" customHeight="1">
      <c r="A12" s="196" t="s">
        <v>96</v>
      </c>
      <c r="B12" s="197"/>
      <c r="C12" s="197"/>
      <c r="D12" s="197"/>
      <c r="E12" s="198"/>
      <c r="F12" s="194">
        <v>130494.99</v>
      </c>
      <c r="G12" s="195"/>
      <c r="H12" s="84"/>
      <c r="I12" s="123"/>
      <c r="J12" s="204"/>
      <c r="K12" s="205"/>
      <c r="L12" s="123"/>
      <c r="M12" s="15"/>
      <c r="N12" s="226" t="s">
        <v>11</v>
      </c>
      <c r="O12" s="227"/>
      <c r="P12" s="227"/>
      <c r="Q12" s="228"/>
      <c r="R12" s="5">
        <v>4550.5</v>
      </c>
      <c r="S12" s="9" t="s">
        <v>12</v>
      </c>
      <c r="U12" s="132"/>
    </row>
    <row r="13" spans="1:22" ht="15" customHeight="1">
      <c r="A13" s="196" t="s">
        <v>97</v>
      </c>
      <c r="B13" s="197"/>
      <c r="C13" s="197"/>
      <c r="D13" s="197"/>
      <c r="E13" s="198"/>
      <c r="F13" s="194">
        <f>I13+J13+L13</f>
        <v>2152105.15</v>
      </c>
      <c r="G13" s="195"/>
      <c r="H13" s="84"/>
      <c r="I13" s="126">
        <f>I45</f>
        <v>637295.55000000005</v>
      </c>
      <c r="J13" s="248">
        <f>I71</f>
        <v>1380194.0999999999</v>
      </c>
      <c r="K13" s="205"/>
      <c r="L13" s="126">
        <f>I46</f>
        <v>134615.5</v>
      </c>
      <c r="M13" s="129"/>
      <c r="N13" s="229" t="s">
        <v>87</v>
      </c>
      <c r="O13" s="230"/>
      <c r="P13" s="230"/>
      <c r="Q13" s="231"/>
      <c r="R13" s="5">
        <v>0</v>
      </c>
      <c r="S13" s="9" t="s">
        <v>12</v>
      </c>
      <c r="U13" s="132"/>
    </row>
    <row r="14" spans="1:22" ht="14.25" customHeight="1">
      <c r="A14" s="196" t="s">
        <v>112</v>
      </c>
      <c r="B14" s="197"/>
      <c r="C14" s="197"/>
      <c r="D14" s="197"/>
      <c r="E14" s="198"/>
      <c r="F14" s="194">
        <f>I14+J14+L14</f>
        <v>2103844.7999999998</v>
      </c>
      <c r="G14" s="195"/>
      <c r="H14" s="84"/>
      <c r="I14" s="127">
        <f>M14-T6</f>
        <v>582034.29999999993</v>
      </c>
      <c r="J14" s="246">
        <f>J71</f>
        <v>1381978.5</v>
      </c>
      <c r="K14" s="247"/>
      <c r="L14" s="127">
        <f>I60</f>
        <v>139832</v>
      </c>
      <c r="M14" s="138">
        <v>624870.47</v>
      </c>
      <c r="N14" s="229" t="s">
        <v>88</v>
      </c>
      <c r="O14" s="230"/>
      <c r="P14" s="230"/>
      <c r="Q14" s="231"/>
      <c r="R14" s="5">
        <v>0</v>
      </c>
      <c r="S14" s="9" t="s">
        <v>12</v>
      </c>
      <c r="U14" s="132"/>
    </row>
    <row r="15" spans="1:22" ht="15" customHeight="1">
      <c r="A15" s="200" t="s">
        <v>98</v>
      </c>
      <c r="B15" s="251"/>
      <c r="C15" s="251"/>
      <c r="D15" s="251"/>
      <c r="E15" s="201"/>
      <c r="F15" s="216">
        <f>F12+F13-F14</f>
        <v>178755.34000000032</v>
      </c>
      <c r="G15" s="217"/>
      <c r="H15" s="84"/>
      <c r="I15" s="244"/>
      <c r="J15" s="244"/>
      <c r="K15" s="245"/>
      <c r="L15" s="244"/>
      <c r="M15" s="1"/>
      <c r="N15" s="229" t="s">
        <v>55</v>
      </c>
      <c r="O15" s="230"/>
      <c r="P15" s="230"/>
      <c r="Q15" s="231"/>
      <c r="R15" s="140">
        <v>90</v>
      </c>
      <c r="S15" s="9" t="s">
        <v>56</v>
      </c>
      <c r="U15" s="133"/>
      <c r="V15" s="78"/>
    </row>
    <row r="16" spans="1:22" ht="9" customHeight="1">
      <c r="A16" s="202"/>
      <c r="B16" s="252"/>
      <c r="C16" s="252"/>
      <c r="D16" s="252"/>
      <c r="E16" s="203"/>
      <c r="F16" s="218"/>
      <c r="G16" s="219"/>
      <c r="H16" s="84"/>
      <c r="I16" s="244"/>
      <c r="J16" s="245"/>
      <c r="K16" s="245"/>
      <c r="L16" s="245"/>
      <c r="M16" s="1"/>
    </row>
    <row r="17" spans="1:19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1:19" ht="15" customHeight="1">
      <c r="A18" s="186" t="s">
        <v>0</v>
      </c>
      <c r="B18" s="189" t="s">
        <v>1</v>
      </c>
      <c r="C18" s="189"/>
      <c r="D18" s="189"/>
      <c r="E18" s="189"/>
      <c r="F18" s="189"/>
      <c r="G18" s="189"/>
      <c r="H18" s="189"/>
      <c r="I18" s="199" t="s">
        <v>125</v>
      </c>
      <c r="J18" s="199"/>
      <c r="K18" s="199"/>
      <c r="L18" s="120"/>
      <c r="N18" s="146">
        <f>I48+I71</f>
        <v>2152105.15</v>
      </c>
      <c r="O18" s="147"/>
      <c r="P18" s="148">
        <f>F13-N18</f>
        <v>0</v>
      </c>
      <c r="Q18" s="149"/>
      <c r="R18" s="21">
        <v>26700</v>
      </c>
    </row>
    <row r="19" spans="1:19" ht="12" customHeight="1">
      <c r="A19" s="186"/>
      <c r="B19" s="189"/>
      <c r="C19" s="189"/>
      <c r="D19" s="189"/>
      <c r="E19" s="189"/>
      <c r="F19" s="189"/>
      <c r="G19" s="189"/>
      <c r="H19" s="189"/>
      <c r="I19" s="186" t="s">
        <v>130</v>
      </c>
      <c r="J19" s="186" t="s">
        <v>126</v>
      </c>
      <c r="K19" s="186"/>
      <c r="L19" s="116"/>
      <c r="M19" s="213"/>
      <c r="N19" s="237">
        <f>I45</f>
        <v>637295.55000000005</v>
      </c>
      <c r="O19" s="238"/>
      <c r="P19" s="236"/>
      <c r="Q19" s="236"/>
    </row>
    <row r="20" spans="1:19" ht="8.25" customHeight="1">
      <c r="A20" s="186"/>
      <c r="B20" s="189"/>
      <c r="C20" s="189"/>
      <c r="D20" s="189"/>
      <c r="E20" s="189"/>
      <c r="F20" s="189"/>
      <c r="G20" s="189"/>
      <c r="H20" s="189"/>
      <c r="I20" s="186"/>
      <c r="J20" s="186"/>
      <c r="K20" s="186"/>
      <c r="L20" s="116"/>
      <c r="M20" s="213"/>
      <c r="N20" s="239">
        <f>610595.55+R18</f>
        <v>637295.55000000005</v>
      </c>
      <c r="O20" s="239"/>
      <c r="P20" s="243"/>
      <c r="Q20" s="242">
        <f>N20-N19</f>
        <v>0</v>
      </c>
      <c r="R20" s="213">
        <f>Q20/4</f>
        <v>0</v>
      </c>
      <c r="S20" s="213"/>
    </row>
    <row r="21" spans="1:19" ht="12.75" customHeight="1">
      <c r="A21" s="186"/>
      <c r="B21" s="189"/>
      <c r="C21" s="189"/>
      <c r="D21" s="189"/>
      <c r="E21" s="189"/>
      <c r="F21" s="189"/>
      <c r="G21" s="189"/>
      <c r="H21" s="189"/>
      <c r="I21" s="186"/>
      <c r="J21" s="186"/>
      <c r="K21" s="186"/>
      <c r="L21" s="116"/>
      <c r="M21" s="213"/>
      <c r="N21" s="239"/>
      <c r="O21" s="239"/>
      <c r="P21" s="243"/>
      <c r="Q21" s="243"/>
      <c r="R21" s="213"/>
      <c r="S21" s="213"/>
    </row>
    <row r="22" spans="1:19" ht="19.5" customHeight="1">
      <c r="A22" s="161" t="s">
        <v>58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17"/>
      <c r="N22" s="240"/>
      <c r="O22" s="241"/>
      <c r="P22" s="215"/>
      <c r="Q22" s="215"/>
    </row>
    <row r="23" spans="1:19" ht="15.75" customHeight="1">
      <c r="A23" s="11">
        <v>1</v>
      </c>
      <c r="B23" s="207" t="s">
        <v>10</v>
      </c>
      <c r="C23" s="208"/>
      <c r="D23" s="208"/>
      <c r="E23" s="208"/>
      <c r="F23" s="208"/>
      <c r="G23" s="208"/>
      <c r="H23" s="209"/>
      <c r="I23" s="21">
        <f>I24+I25+I26+I27+I28</f>
        <v>187945.11</v>
      </c>
      <c r="J23" s="173">
        <f>J24+J25+J26+J27+J28</f>
        <v>187945.11</v>
      </c>
      <c r="K23" s="174"/>
      <c r="L23" s="86"/>
      <c r="M23" s="15"/>
      <c r="N23" s="80">
        <v>3.55</v>
      </c>
      <c r="O23" s="80">
        <v>4.53</v>
      </c>
      <c r="P23" s="80">
        <v>4.53</v>
      </c>
      <c r="Q23" s="80">
        <v>7.04</v>
      </c>
      <c r="R23" s="102"/>
      <c r="S23" s="102"/>
    </row>
    <row r="24" spans="1:19" ht="15" customHeight="1">
      <c r="A24" s="12" t="s">
        <v>2</v>
      </c>
      <c r="B24" s="210" t="s">
        <v>99</v>
      </c>
      <c r="C24" s="211"/>
      <c r="D24" s="211"/>
      <c r="E24" s="211"/>
      <c r="F24" s="211"/>
      <c r="G24" s="211"/>
      <c r="H24" s="212"/>
      <c r="I24" s="143">
        <f t="shared" ref="I24:I29" si="0">J24</f>
        <v>90746.43</v>
      </c>
      <c r="J24" s="175">
        <f>R12*12*N24-5906.19</f>
        <v>90746.43</v>
      </c>
      <c r="K24" s="176"/>
      <c r="L24" s="87"/>
      <c r="M24" s="15"/>
      <c r="N24" s="182">
        <v>1.77</v>
      </c>
      <c r="O24" s="183"/>
      <c r="P24" s="183"/>
      <c r="Q24" s="184"/>
      <c r="R24" s="1"/>
      <c r="S24" s="1"/>
    </row>
    <row r="25" spans="1:19" ht="13.5" customHeight="1">
      <c r="A25" s="12" t="s">
        <v>3</v>
      </c>
      <c r="B25" s="210" t="s">
        <v>7</v>
      </c>
      <c r="C25" s="211"/>
      <c r="D25" s="211"/>
      <c r="E25" s="211"/>
      <c r="F25" s="211"/>
      <c r="G25" s="211"/>
      <c r="H25" s="212"/>
      <c r="I25" s="143">
        <f t="shared" si="0"/>
        <v>0</v>
      </c>
      <c r="J25" s="175">
        <v>0</v>
      </c>
      <c r="K25" s="176"/>
      <c r="L25" s="87"/>
      <c r="M25" s="15"/>
      <c r="N25" s="19"/>
      <c r="O25" s="214">
        <v>0.98</v>
      </c>
      <c r="P25" s="214"/>
      <c r="Q25" s="214"/>
      <c r="R25" s="1"/>
      <c r="S25" s="1"/>
    </row>
    <row r="26" spans="1:19" ht="15" customHeight="1">
      <c r="A26" s="12" t="s">
        <v>4</v>
      </c>
      <c r="B26" s="191" t="s">
        <v>100</v>
      </c>
      <c r="C26" s="192"/>
      <c r="D26" s="192"/>
      <c r="E26" s="192"/>
      <c r="F26" s="192"/>
      <c r="G26" s="192"/>
      <c r="H26" s="193"/>
      <c r="I26" s="143">
        <f>J26</f>
        <v>0</v>
      </c>
      <c r="J26" s="165">
        <v>0</v>
      </c>
      <c r="K26" s="166"/>
      <c r="L26" s="85"/>
      <c r="M26" s="15"/>
      <c r="N26" s="2"/>
      <c r="O26" s="2"/>
      <c r="P26" s="2"/>
      <c r="Q26" s="2">
        <v>1.95</v>
      </c>
      <c r="R26" s="1"/>
      <c r="S26" s="102"/>
    </row>
    <row r="27" spans="1:19" ht="15" customHeight="1">
      <c r="A27" s="12" t="s">
        <v>5</v>
      </c>
      <c r="B27" s="191" t="s">
        <v>8</v>
      </c>
      <c r="C27" s="192"/>
      <c r="D27" s="192"/>
      <c r="E27" s="192"/>
      <c r="F27" s="192"/>
      <c r="G27" s="192"/>
      <c r="H27" s="193"/>
      <c r="I27" s="143">
        <f>J27</f>
        <v>54059.94</v>
      </c>
      <c r="J27" s="165">
        <f>E7*12*N27</f>
        <v>54059.94</v>
      </c>
      <c r="K27" s="166"/>
      <c r="L27" s="85"/>
      <c r="M27" s="15"/>
      <c r="N27" s="182">
        <v>0.99</v>
      </c>
      <c r="O27" s="183"/>
      <c r="P27" s="183"/>
      <c r="Q27" s="184"/>
      <c r="R27" s="1"/>
      <c r="S27" s="102"/>
    </row>
    <row r="28" spans="1:19" ht="29.25" customHeight="1">
      <c r="A28" s="12" t="s">
        <v>6</v>
      </c>
      <c r="B28" s="191" t="s">
        <v>69</v>
      </c>
      <c r="C28" s="192"/>
      <c r="D28" s="192"/>
      <c r="E28" s="192"/>
      <c r="F28" s="192"/>
      <c r="G28" s="192"/>
      <c r="H28" s="193"/>
      <c r="I28" s="143">
        <f t="shared" si="0"/>
        <v>43138.740000000005</v>
      </c>
      <c r="J28" s="165">
        <f>E7*12*N28</f>
        <v>43138.740000000005</v>
      </c>
      <c r="K28" s="166"/>
      <c r="L28" s="85"/>
      <c r="M28" s="15"/>
      <c r="N28" s="182">
        <v>0.79</v>
      </c>
      <c r="O28" s="183"/>
      <c r="P28" s="183"/>
      <c r="Q28" s="184"/>
      <c r="R28" s="1"/>
      <c r="S28" s="1"/>
    </row>
    <row r="29" spans="1:19" ht="14.25" customHeight="1">
      <c r="A29" s="11">
        <v>2</v>
      </c>
      <c r="B29" s="232" t="s">
        <v>67</v>
      </c>
      <c r="C29" s="233"/>
      <c r="D29" s="233"/>
      <c r="E29" s="233"/>
      <c r="F29" s="233"/>
      <c r="G29" s="233"/>
      <c r="H29" s="234"/>
      <c r="I29" s="21">
        <f t="shared" si="0"/>
        <v>106481.7</v>
      </c>
      <c r="J29" s="173">
        <f>R12*12*N29</f>
        <v>106481.7</v>
      </c>
      <c r="K29" s="174"/>
      <c r="L29" s="86"/>
      <c r="M29" s="15"/>
      <c r="N29" s="182">
        <v>1.95</v>
      </c>
      <c r="O29" s="183"/>
      <c r="P29" s="183"/>
      <c r="Q29" s="184"/>
      <c r="R29" s="1"/>
      <c r="S29" s="1"/>
    </row>
    <row r="30" spans="1:19" ht="26.25" customHeight="1">
      <c r="A30" s="13">
        <v>3</v>
      </c>
      <c r="B30" s="178" t="s">
        <v>117</v>
      </c>
      <c r="C30" s="179"/>
      <c r="D30" s="179"/>
      <c r="E30" s="179"/>
      <c r="F30" s="179"/>
      <c r="G30" s="179"/>
      <c r="H30" s="235"/>
      <c r="I30" s="21">
        <f>I31+I32+I33+I34+I35+I36</f>
        <v>227160.95999999999</v>
      </c>
      <c r="J30" s="173">
        <f>J31+J32+J33+J34+J35+J36</f>
        <v>227160.95999999999</v>
      </c>
      <c r="K30" s="174"/>
      <c r="L30" s="86"/>
      <c r="M30" s="15"/>
      <c r="N30" s="182">
        <v>4.16</v>
      </c>
      <c r="O30" s="184"/>
      <c r="P30" s="182">
        <v>5.38</v>
      </c>
      <c r="Q30" s="184"/>
      <c r="R30" s="1"/>
      <c r="S30" s="1"/>
    </row>
    <row r="31" spans="1:19" ht="15" customHeight="1">
      <c r="A31" s="12" t="s">
        <v>60</v>
      </c>
      <c r="B31" s="191" t="s">
        <v>118</v>
      </c>
      <c r="C31" s="192"/>
      <c r="D31" s="192"/>
      <c r="E31" s="192"/>
      <c r="F31" s="192"/>
      <c r="G31" s="192"/>
      <c r="H31" s="193"/>
      <c r="I31" s="143">
        <f>R12*12*N31</f>
        <v>35493.9</v>
      </c>
      <c r="J31" s="175">
        <f>I31</f>
        <v>35493.9</v>
      </c>
      <c r="K31" s="176"/>
      <c r="L31" s="87"/>
      <c r="M31" s="15"/>
      <c r="N31" s="182">
        <v>0.65</v>
      </c>
      <c r="O31" s="183"/>
      <c r="P31" s="183"/>
      <c r="Q31" s="184"/>
      <c r="R31" s="1"/>
      <c r="S31" s="1"/>
    </row>
    <row r="32" spans="1:19" ht="13.5" customHeight="1">
      <c r="A32" s="12" t="s">
        <v>61</v>
      </c>
      <c r="B32" s="191" t="s">
        <v>119</v>
      </c>
      <c r="C32" s="192"/>
      <c r="D32" s="192"/>
      <c r="E32" s="192"/>
      <c r="F32" s="192"/>
      <c r="G32" s="192"/>
      <c r="H32" s="193"/>
      <c r="I32" s="143">
        <f>J32</f>
        <v>42046.62</v>
      </c>
      <c r="J32" s="175">
        <f>R12*12*N32</f>
        <v>42046.62</v>
      </c>
      <c r="K32" s="176"/>
      <c r="L32" s="87"/>
      <c r="M32" s="15"/>
      <c r="N32" s="182">
        <v>0.77</v>
      </c>
      <c r="O32" s="183"/>
      <c r="P32" s="183"/>
      <c r="Q32" s="184"/>
      <c r="R32" s="1"/>
      <c r="S32" s="1"/>
    </row>
    <row r="33" spans="1:39" ht="17.25" customHeight="1">
      <c r="A33" s="12" t="s">
        <v>62</v>
      </c>
      <c r="B33" s="191" t="s">
        <v>120</v>
      </c>
      <c r="C33" s="192"/>
      <c r="D33" s="192"/>
      <c r="E33" s="192"/>
      <c r="F33" s="192"/>
      <c r="G33" s="192"/>
      <c r="H33" s="193"/>
      <c r="I33" s="143">
        <f>J33</f>
        <v>36586.020000000004</v>
      </c>
      <c r="J33" s="175">
        <f>R12*12*N33</f>
        <v>36586.020000000004</v>
      </c>
      <c r="K33" s="176"/>
      <c r="L33" s="87"/>
      <c r="M33" s="15"/>
      <c r="N33" s="182">
        <v>0.67</v>
      </c>
      <c r="O33" s="183"/>
      <c r="P33" s="183"/>
      <c r="Q33" s="184"/>
      <c r="R33" s="1"/>
      <c r="S33" s="1"/>
    </row>
    <row r="34" spans="1:39" ht="17.25" customHeight="1">
      <c r="A34" s="12" t="s">
        <v>63</v>
      </c>
      <c r="B34" s="191" t="s">
        <v>121</v>
      </c>
      <c r="C34" s="192"/>
      <c r="D34" s="192"/>
      <c r="E34" s="192"/>
      <c r="F34" s="192"/>
      <c r="G34" s="192"/>
      <c r="H34" s="193"/>
      <c r="I34" s="143">
        <f>J34</f>
        <v>22934.52</v>
      </c>
      <c r="J34" s="175">
        <f>R12*12*N34</f>
        <v>22934.52</v>
      </c>
      <c r="K34" s="176"/>
      <c r="L34" s="87"/>
      <c r="M34" s="15"/>
      <c r="N34" s="182">
        <v>0.42</v>
      </c>
      <c r="O34" s="183"/>
      <c r="P34" s="183"/>
      <c r="Q34" s="184"/>
      <c r="R34" s="1"/>
      <c r="S34" s="1"/>
    </row>
    <row r="35" spans="1:39" ht="18.75" customHeight="1">
      <c r="A35" s="12" t="s">
        <v>64</v>
      </c>
      <c r="B35" s="191" t="s">
        <v>122</v>
      </c>
      <c r="C35" s="192"/>
      <c r="D35" s="192"/>
      <c r="E35" s="192"/>
      <c r="F35" s="192"/>
      <c r="G35" s="192"/>
      <c r="H35" s="193"/>
      <c r="I35" s="143">
        <f>J35</f>
        <v>0</v>
      </c>
      <c r="J35" s="165">
        <v>0</v>
      </c>
      <c r="K35" s="166"/>
      <c r="L35" s="85"/>
      <c r="M35" s="15"/>
      <c r="N35" s="2"/>
      <c r="O35" s="2"/>
      <c r="P35" s="182">
        <v>1.22</v>
      </c>
      <c r="Q35" s="184"/>
      <c r="R35" s="1"/>
      <c r="S35" s="1"/>
    </row>
    <row r="36" spans="1:39" ht="17.25" customHeight="1">
      <c r="A36" s="12" t="s">
        <v>65</v>
      </c>
      <c r="B36" s="191" t="s">
        <v>101</v>
      </c>
      <c r="C36" s="192"/>
      <c r="D36" s="192"/>
      <c r="E36" s="192"/>
      <c r="F36" s="192"/>
      <c r="G36" s="192"/>
      <c r="H36" s="193"/>
      <c r="I36" s="143">
        <f>J36</f>
        <v>90099.9</v>
      </c>
      <c r="J36" s="175">
        <f>R12*12*N36</f>
        <v>90099.9</v>
      </c>
      <c r="K36" s="176"/>
      <c r="L36" s="87"/>
      <c r="M36" s="15"/>
      <c r="N36" s="182">
        <v>1.65</v>
      </c>
      <c r="O36" s="183"/>
      <c r="P36" s="183"/>
      <c r="Q36" s="184"/>
      <c r="R36" s="1"/>
      <c r="S36" s="1"/>
      <c r="T36" s="78"/>
    </row>
    <row r="37" spans="1:39" ht="15" customHeight="1">
      <c r="A37" s="11">
        <v>4</v>
      </c>
      <c r="B37" s="178" t="s">
        <v>9</v>
      </c>
      <c r="C37" s="179"/>
      <c r="D37" s="179"/>
      <c r="E37" s="179"/>
      <c r="F37" s="179"/>
      <c r="G37" s="179"/>
      <c r="H37" s="235"/>
      <c r="I37" s="21">
        <f>E7*12*N37</f>
        <v>89007.78</v>
      </c>
      <c r="J37" s="173">
        <f>J38+J39+J40+J41+J42+J43</f>
        <v>34817.72</v>
      </c>
      <c r="K37" s="174"/>
      <c r="L37" s="86"/>
      <c r="M37" s="18"/>
      <c r="N37" s="2">
        <v>1.63</v>
      </c>
      <c r="O37" s="2">
        <v>1.57</v>
      </c>
      <c r="P37" s="214">
        <v>1.56</v>
      </c>
      <c r="Q37" s="214"/>
      <c r="R37" s="102"/>
      <c r="S37" s="1"/>
    </row>
    <row r="38" spans="1:39" ht="15" customHeight="1">
      <c r="A38" s="12" t="s">
        <v>102</v>
      </c>
      <c r="B38" s="154" t="s">
        <v>140</v>
      </c>
      <c r="C38" s="155"/>
      <c r="D38" s="155"/>
      <c r="E38" s="155"/>
      <c r="F38" s="155"/>
      <c r="G38" s="155"/>
      <c r="H38" s="139"/>
      <c r="I38" s="21"/>
      <c r="J38" s="175">
        <v>23919</v>
      </c>
      <c r="K38" s="176"/>
      <c r="L38" s="87"/>
      <c r="M38" s="18"/>
      <c r="N38" s="77"/>
      <c r="O38" s="77"/>
      <c r="P38" s="77"/>
      <c r="Q38" s="77"/>
    </row>
    <row r="39" spans="1:39" ht="15" customHeight="1">
      <c r="A39" s="12" t="s">
        <v>103</v>
      </c>
      <c r="B39" s="154" t="s">
        <v>145</v>
      </c>
      <c r="C39" s="155"/>
      <c r="D39" s="155"/>
      <c r="E39" s="155"/>
      <c r="F39" s="155"/>
      <c r="G39" s="155"/>
      <c r="H39" s="139"/>
      <c r="I39" s="21"/>
      <c r="J39" s="175">
        <v>3820</v>
      </c>
      <c r="K39" s="176"/>
      <c r="L39" s="87"/>
      <c r="M39" s="18"/>
      <c r="N39" s="77"/>
      <c r="O39" s="77"/>
      <c r="P39" s="77"/>
      <c r="Q39" s="77"/>
      <c r="R39" s="78"/>
    </row>
    <row r="40" spans="1:39" ht="15" customHeight="1">
      <c r="A40" s="12" t="s">
        <v>104</v>
      </c>
      <c r="B40" s="154" t="s">
        <v>141</v>
      </c>
      <c r="C40" s="155"/>
      <c r="D40" s="155"/>
      <c r="E40" s="155"/>
      <c r="F40" s="155"/>
      <c r="G40" s="155"/>
      <c r="H40" s="139"/>
      <c r="I40" s="21"/>
      <c r="J40" s="175">
        <v>0</v>
      </c>
      <c r="K40" s="176"/>
      <c r="L40" s="87"/>
      <c r="M40" s="18"/>
      <c r="N40" s="77"/>
      <c r="O40" s="77"/>
      <c r="P40" s="77"/>
      <c r="Q40" s="77"/>
    </row>
    <row r="41" spans="1:39" ht="15" customHeight="1">
      <c r="A41" s="12" t="s">
        <v>105</v>
      </c>
      <c r="B41" s="154" t="s">
        <v>142</v>
      </c>
      <c r="C41" s="155"/>
      <c r="D41" s="155"/>
      <c r="E41" s="155"/>
      <c r="F41" s="155"/>
      <c r="G41" s="155"/>
      <c r="H41" s="139"/>
      <c r="I41" s="21"/>
      <c r="J41" s="175">
        <v>5989</v>
      </c>
      <c r="K41" s="176"/>
      <c r="L41" s="87"/>
      <c r="M41" s="18"/>
      <c r="N41" s="77"/>
      <c r="O41" s="77"/>
      <c r="P41" s="77"/>
      <c r="Q41" s="77"/>
    </row>
    <row r="42" spans="1:39" ht="15" customHeight="1">
      <c r="A42" s="12" t="s">
        <v>106</v>
      </c>
      <c r="B42" s="154" t="s">
        <v>143</v>
      </c>
      <c r="C42" s="155"/>
      <c r="D42" s="155"/>
      <c r="E42" s="155"/>
      <c r="F42" s="155"/>
      <c r="G42" s="155"/>
      <c r="H42" s="139"/>
      <c r="I42" s="21"/>
      <c r="J42" s="175">
        <v>0</v>
      </c>
      <c r="K42" s="176"/>
      <c r="L42" s="87"/>
      <c r="M42" s="18"/>
      <c r="N42" s="77"/>
      <c r="O42" s="77"/>
      <c r="P42" s="77"/>
      <c r="Q42" s="77"/>
    </row>
    <row r="43" spans="1:39" ht="15" customHeight="1">
      <c r="A43" s="12" t="s">
        <v>131</v>
      </c>
      <c r="B43" s="154" t="s">
        <v>144</v>
      </c>
      <c r="C43" s="155"/>
      <c r="D43" s="155"/>
      <c r="E43" s="155"/>
      <c r="F43" s="155"/>
      <c r="G43" s="155"/>
      <c r="H43" s="139"/>
      <c r="I43" s="21"/>
      <c r="J43" s="175">
        <v>1089.72</v>
      </c>
      <c r="K43" s="176"/>
      <c r="L43" s="87"/>
      <c r="M43" s="18"/>
      <c r="N43" s="77"/>
      <c r="O43" s="77"/>
      <c r="P43" s="77"/>
      <c r="Q43" s="77"/>
    </row>
    <row r="44" spans="1:39" ht="15" customHeight="1">
      <c r="A44" s="11">
        <v>5</v>
      </c>
      <c r="B44" s="232" t="s">
        <v>66</v>
      </c>
      <c r="C44" s="233"/>
      <c r="D44" s="233"/>
      <c r="E44" s="233"/>
      <c r="F44" s="233"/>
      <c r="G44" s="233"/>
      <c r="H44" s="234"/>
      <c r="I44" s="21">
        <v>26700</v>
      </c>
      <c r="J44" s="173">
        <v>0</v>
      </c>
      <c r="K44" s="174"/>
      <c r="L44" s="86"/>
      <c r="M44" s="18"/>
      <c r="N44" s="182">
        <v>25</v>
      </c>
      <c r="O44" s="184"/>
      <c r="P44" s="182">
        <v>10</v>
      </c>
      <c r="Q44" s="184"/>
      <c r="R44" s="78"/>
    </row>
    <row r="45" spans="1:39" ht="15" customHeight="1">
      <c r="A45" s="11"/>
      <c r="B45" s="156" t="s">
        <v>134</v>
      </c>
      <c r="C45" s="157"/>
      <c r="D45" s="157"/>
      <c r="E45" s="157"/>
      <c r="F45" s="157"/>
      <c r="G45" s="157"/>
      <c r="H45" s="158"/>
      <c r="I45" s="20">
        <f>I23+I29+I30+I37+I44</f>
        <v>637295.55000000005</v>
      </c>
      <c r="J45" s="171">
        <f>J23+J29+J30+J37+J44</f>
        <v>556405.49</v>
      </c>
      <c r="K45" s="172"/>
      <c r="L45" s="86"/>
      <c r="M45" s="18"/>
      <c r="N45" s="109"/>
      <c r="O45" s="110"/>
      <c r="P45" s="109"/>
      <c r="Q45" s="110"/>
      <c r="R45" s="78"/>
    </row>
    <row r="46" spans="1:39" ht="15" customHeight="1">
      <c r="A46" s="11">
        <v>6</v>
      </c>
      <c r="B46" s="178" t="s">
        <v>89</v>
      </c>
      <c r="C46" s="179"/>
      <c r="D46" s="179"/>
      <c r="E46" s="179"/>
      <c r="F46" s="179"/>
      <c r="G46" s="179"/>
      <c r="H46" s="76"/>
      <c r="I46" s="21">
        <v>134615.5</v>
      </c>
      <c r="J46" s="173">
        <f>J47</f>
        <v>100168</v>
      </c>
      <c r="K46" s="174"/>
      <c r="L46" s="86"/>
      <c r="M46" s="15"/>
      <c r="N46" s="214">
        <v>2.71</v>
      </c>
      <c r="O46" s="214"/>
      <c r="P46" s="214"/>
      <c r="Q46" s="214"/>
    </row>
    <row r="47" spans="1:39" ht="15" customHeight="1">
      <c r="A47" s="12" t="s">
        <v>90</v>
      </c>
      <c r="B47" s="154" t="s">
        <v>138</v>
      </c>
      <c r="C47" s="155"/>
      <c r="D47" s="155"/>
      <c r="E47" s="155"/>
      <c r="F47" s="155"/>
      <c r="G47" s="155"/>
      <c r="H47" s="107"/>
      <c r="I47" s="21"/>
      <c r="J47" s="175">
        <v>100168</v>
      </c>
      <c r="K47" s="176"/>
      <c r="L47" s="87"/>
      <c r="M47" s="18"/>
      <c r="N47" s="77"/>
      <c r="O47" s="77"/>
      <c r="P47" s="77"/>
      <c r="Q47" s="77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</row>
    <row r="48" spans="1:39" ht="16.5" customHeight="1">
      <c r="A48" s="16"/>
      <c r="B48" s="156" t="s">
        <v>113</v>
      </c>
      <c r="C48" s="157"/>
      <c r="D48" s="157"/>
      <c r="E48" s="157"/>
      <c r="F48" s="157"/>
      <c r="G48" s="157"/>
      <c r="H48" s="158"/>
      <c r="I48" s="20">
        <f>I45+I46</f>
        <v>771911.05</v>
      </c>
      <c r="J48" s="171">
        <f>J45+J46</f>
        <v>656573.49</v>
      </c>
      <c r="K48" s="172"/>
      <c r="L48" s="86"/>
      <c r="M48" s="1"/>
      <c r="N48" s="17"/>
      <c r="O48" s="17"/>
      <c r="P48" s="17"/>
      <c r="Q48" s="99"/>
      <c r="R48" s="9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</row>
    <row r="49" spans="1:39" ht="77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O49" s="180"/>
      <c r="P49" s="180"/>
      <c r="Q49" s="180"/>
      <c r="R49" s="180"/>
      <c r="S49" s="180"/>
      <c r="T49" s="18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</row>
    <row r="50" spans="1:39" ht="0.75" hidden="1" customHeight="1">
      <c r="A50" s="14"/>
      <c r="B50" s="14"/>
      <c r="C50" s="14"/>
      <c r="D50" s="14"/>
      <c r="E50" s="14"/>
      <c r="F50" s="14"/>
      <c r="G50" s="14"/>
      <c r="H50" s="14"/>
      <c r="I50" s="103"/>
      <c r="J50" s="181"/>
      <c r="K50" s="181"/>
      <c r="L50" s="108"/>
      <c r="O50" s="79"/>
      <c r="P50" s="79"/>
      <c r="Q50" s="79"/>
      <c r="R50" s="79"/>
      <c r="S50" s="79"/>
      <c r="T50" s="79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</row>
    <row r="51" spans="1:39" ht="34.5" hidden="1" customHeight="1">
      <c r="A51" s="14"/>
      <c r="B51" s="14"/>
      <c r="C51" s="14"/>
      <c r="D51" s="14"/>
      <c r="E51" s="14"/>
      <c r="F51" s="14"/>
      <c r="G51" s="14"/>
      <c r="H51" s="14"/>
      <c r="I51" s="103"/>
      <c r="J51" s="14"/>
      <c r="K51" s="14"/>
      <c r="L51" s="14"/>
      <c r="O51" s="79"/>
      <c r="P51" s="79"/>
      <c r="Q51" s="104"/>
      <c r="R51" s="79"/>
      <c r="S51" s="79"/>
      <c r="T51" s="79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</row>
    <row r="52" spans="1:39" ht="38.25" hidden="1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O52" s="79"/>
      <c r="P52" s="79"/>
      <c r="Q52" s="79"/>
      <c r="R52" s="79"/>
      <c r="S52" s="79"/>
      <c r="T52" s="79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</row>
    <row r="53" spans="1:39" ht="9" hidden="1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78"/>
      <c r="O53" s="79"/>
      <c r="P53" s="79"/>
      <c r="Q53" s="79"/>
      <c r="R53" s="79"/>
      <c r="S53" s="79"/>
      <c r="T53" s="79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</row>
    <row r="54" spans="1:39" ht="9" hidden="1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O54" s="79"/>
      <c r="P54" s="79"/>
      <c r="Q54" s="79"/>
      <c r="R54" s="79"/>
      <c r="S54" s="79"/>
      <c r="T54" s="79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</row>
    <row r="55" spans="1:39" ht="15" customHeight="1">
      <c r="A55" s="177" t="s">
        <v>107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14"/>
      <c r="Q55" s="78"/>
      <c r="R55" s="90"/>
      <c r="S55" s="170"/>
      <c r="T55" s="170"/>
      <c r="U55" s="152"/>
      <c r="V55" s="152"/>
      <c r="W55" s="152"/>
      <c r="X55" s="152"/>
      <c r="Y55" s="96"/>
      <c r="Z55" s="96"/>
      <c r="AA55" s="96"/>
      <c r="AB55" s="96"/>
      <c r="AC55" s="96"/>
      <c r="AD55" s="96"/>
      <c r="AE55" s="96"/>
      <c r="AF55" s="96"/>
      <c r="AG55" s="96"/>
      <c r="AH55" s="100"/>
      <c r="AI55" s="100"/>
      <c r="AJ55" s="100"/>
      <c r="AK55" s="100"/>
      <c r="AL55" s="100"/>
      <c r="AM55" s="100"/>
    </row>
    <row r="56" spans="1:39">
      <c r="A56" s="177" t="s">
        <v>127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14"/>
      <c r="R56" s="90"/>
      <c r="S56" s="170"/>
      <c r="T56" s="170"/>
      <c r="U56" s="152"/>
      <c r="V56" s="152"/>
      <c r="W56" s="152"/>
      <c r="X56" s="152"/>
      <c r="Y56" s="97"/>
      <c r="Z56" s="97"/>
      <c r="AA56" s="97"/>
      <c r="AB56" s="97"/>
      <c r="AC56" s="97"/>
      <c r="AD56" s="97"/>
      <c r="AE56" s="97"/>
      <c r="AF56" s="97"/>
      <c r="AG56" s="97"/>
      <c r="AH56" s="100"/>
      <c r="AI56" s="100"/>
      <c r="AJ56" s="100"/>
      <c r="AK56" s="100"/>
      <c r="AL56" s="100"/>
      <c r="AM56" s="100"/>
    </row>
    <row r="57" spans="1:39" ht="24.75" customHeight="1">
      <c r="A57" s="167"/>
      <c r="B57" s="167"/>
      <c r="C57" s="167"/>
      <c r="D57" s="167"/>
      <c r="E57" s="167"/>
      <c r="F57" s="167"/>
      <c r="G57" s="105" t="s">
        <v>108</v>
      </c>
      <c r="I57" s="167" t="s">
        <v>109</v>
      </c>
      <c r="J57" s="167"/>
      <c r="K57" s="167"/>
      <c r="L57" s="91"/>
      <c r="U57" s="152"/>
      <c r="V57" s="152"/>
      <c r="W57" s="152"/>
      <c r="X57" s="152"/>
      <c r="Y57" s="97"/>
      <c r="Z57" s="97"/>
      <c r="AA57" s="97"/>
      <c r="AB57" s="97"/>
      <c r="AC57" s="97"/>
      <c r="AD57" s="97"/>
      <c r="AE57" s="97"/>
      <c r="AF57" s="97"/>
      <c r="AG57" s="97"/>
      <c r="AH57" s="100"/>
      <c r="AI57" s="100"/>
      <c r="AJ57" s="100"/>
      <c r="AK57" s="100"/>
      <c r="AL57" s="100"/>
      <c r="AM57" s="100"/>
    </row>
    <row r="58" spans="1:39" ht="37.5" customHeight="1">
      <c r="A58" s="167" t="s">
        <v>128</v>
      </c>
      <c r="B58" s="167"/>
      <c r="C58" s="167"/>
      <c r="D58" s="167"/>
      <c r="E58" s="167"/>
      <c r="F58" s="167"/>
      <c r="G58" s="141">
        <v>-66449</v>
      </c>
      <c r="H58" s="145"/>
      <c r="I58" s="168">
        <v>319706</v>
      </c>
      <c r="J58" s="168"/>
      <c r="K58" s="168"/>
      <c r="L58" s="121"/>
      <c r="M58" s="18"/>
      <c r="U58" s="152"/>
      <c r="V58" s="152"/>
      <c r="W58" s="152"/>
      <c r="X58" s="152"/>
      <c r="Y58" s="98"/>
      <c r="Z58" s="98"/>
      <c r="AA58" s="98"/>
      <c r="AB58" s="98"/>
      <c r="AC58" s="98"/>
      <c r="AD58" s="98"/>
      <c r="AE58" s="98"/>
      <c r="AF58" s="98"/>
      <c r="AG58" s="98"/>
      <c r="AH58" s="100"/>
      <c r="AI58" s="100"/>
      <c r="AJ58" s="100"/>
      <c r="AK58" s="100"/>
      <c r="AL58" s="100"/>
      <c r="AM58" s="100"/>
    </row>
    <row r="59" spans="1:39" ht="15" customHeight="1">
      <c r="A59" s="167" t="s">
        <v>97</v>
      </c>
      <c r="B59" s="167"/>
      <c r="C59" s="167"/>
      <c r="D59" s="167"/>
      <c r="E59" s="167"/>
      <c r="F59" s="167"/>
      <c r="G59" s="128">
        <f>I37</f>
        <v>89007.78</v>
      </c>
      <c r="I59" s="169">
        <f>I46</f>
        <v>134615.5</v>
      </c>
      <c r="J59" s="169"/>
      <c r="K59" s="169"/>
      <c r="L59" s="122"/>
      <c r="M59" s="15"/>
      <c r="U59" s="150"/>
      <c r="V59" s="150"/>
      <c r="W59" s="150"/>
      <c r="X59" s="150"/>
      <c r="Y59" s="97"/>
      <c r="Z59" s="97"/>
      <c r="AA59" s="97"/>
      <c r="AB59" s="97"/>
      <c r="AC59" s="87"/>
      <c r="AD59" s="87"/>
      <c r="AE59" s="87"/>
      <c r="AF59" s="87"/>
      <c r="AG59" s="87"/>
      <c r="AH59" s="100"/>
      <c r="AI59" s="100"/>
      <c r="AJ59" s="100"/>
      <c r="AK59" s="100"/>
      <c r="AL59" s="100"/>
      <c r="AM59" s="100"/>
    </row>
    <row r="60" spans="1:39" ht="14.25" customHeight="1">
      <c r="A60" s="167" t="s">
        <v>112</v>
      </c>
      <c r="B60" s="167"/>
      <c r="C60" s="167"/>
      <c r="D60" s="167"/>
      <c r="E60" s="167"/>
      <c r="F60" s="167"/>
      <c r="G60" s="142">
        <v>89981</v>
      </c>
      <c r="I60" s="169">
        <v>139832</v>
      </c>
      <c r="J60" s="169"/>
      <c r="K60" s="169"/>
      <c r="L60" s="122"/>
      <c r="M60" s="18"/>
      <c r="U60" s="150"/>
      <c r="V60" s="150"/>
      <c r="W60" s="150"/>
      <c r="X60" s="150"/>
      <c r="Y60" s="97"/>
      <c r="Z60" s="97"/>
      <c r="AA60" s="97"/>
      <c r="AB60" s="97"/>
      <c r="AC60" s="87"/>
      <c r="AD60" s="87"/>
      <c r="AE60" s="87"/>
      <c r="AF60" s="87"/>
      <c r="AG60" s="87"/>
      <c r="AH60" s="100"/>
      <c r="AI60" s="100"/>
      <c r="AJ60" s="100"/>
      <c r="AK60" s="100"/>
      <c r="AL60" s="100"/>
      <c r="AM60" s="100"/>
    </row>
    <row r="61" spans="1:39" ht="15.75" customHeight="1">
      <c r="A61" s="167" t="s">
        <v>123</v>
      </c>
      <c r="B61" s="167"/>
      <c r="C61" s="167"/>
      <c r="D61" s="167"/>
      <c r="E61" s="167"/>
      <c r="F61" s="167"/>
      <c r="G61" s="128">
        <f>J37</f>
        <v>34817.72</v>
      </c>
      <c r="I61" s="169">
        <f>J46</f>
        <v>100168</v>
      </c>
      <c r="J61" s="169"/>
      <c r="K61" s="169"/>
      <c r="L61" s="122"/>
      <c r="M61" s="15"/>
      <c r="U61" s="150"/>
      <c r="V61" s="150"/>
      <c r="W61" s="150"/>
      <c r="X61" s="150"/>
      <c r="Y61" s="97"/>
      <c r="Z61" s="97"/>
      <c r="AA61" s="97"/>
      <c r="AB61" s="97"/>
      <c r="AC61" s="87"/>
      <c r="AD61" s="87"/>
      <c r="AE61" s="87"/>
      <c r="AF61" s="87"/>
      <c r="AG61" s="87"/>
      <c r="AH61" s="100"/>
      <c r="AI61" s="100"/>
      <c r="AJ61" s="100"/>
      <c r="AK61" s="100"/>
      <c r="AL61" s="100"/>
      <c r="AM61" s="100"/>
    </row>
    <row r="62" spans="1:39" ht="15.75" customHeight="1">
      <c r="A62" s="167" t="s">
        <v>110</v>
      </c>
      <c r="B62" s="167"/>
      <c r="C62" s="167"/>
      <c r="D62" s="167"/>
      <c r="E62" s="167"/>
      <c r="F62" s="167"/>
      <c r="G62" s="142">
        <v>-11286</v>
      </c>
      <c r="I62" s="169">
        <v>359370</v>
      </c>
      <c r="J62" s="169"/>
      <c r="K62" s="169"/>
      <c r="L62" s="122"/>
      <c r="M62" s="18"/>
      <c r="U62" s="150"/>
      <c r="V62" s="150"/>
      <c r="W62" s="150"/>
      <c r="X62" s="150"/>
      <c r="Y62" s="97"/>
      <c r="Z62" s="97"/>
      <c r="AA62" s="97"/>
      <c r="AB62" s="97"/>
      <c r="AC62" s="87"/>
      <c r="AD62" s="87"/>
      <c r="AE62" s="87"/>
      <c r="AF62" s="87"/>
      <c r="AG62" s="87"/>
      <c r="AH62" s="100"/>
      <c r="AI62" s="100"/>
      <c r="AJ62" s="100"/>
      <c r="AK62" s="100"/>
      <c r="AL62" s="100"/>
      <c r="AM62" s="100"/>
    </row>
    <row r="63" spans="1:39" ht="14.25" customHeight="1">
      <c r="A63" s="91"/>
      <c r="B63" s="91"/>
      <c r="C63" s="91"/>
      <c r="D63" s="91"/>
      <c r="E63" s="91"/>
      <c r="F63" s="91"/>
      <c r="G63" s="91"/>
      <c r="I63" s="91"/>
      <c r="J63" s="91"/>
      <c r="K63" s="91"/>
      <c r="L63" s="91"/>
      <c r="P63" s="92"/>
      <c r="Q63" s="93"/>
      <c r="R63" s="93"/>
      <c r="S63" s="93"/>
      <c r="T63" s="93"/>
      <c r="U63" s="150"/>
      <c r="V63" s="150"/>
      <c r="W63" s="150"/>
      <c r="X63" s="150"/>
      <c r="Y63" s="97"/>
      <c r="Z63" s="97"/>
      <c r="AA63" s="97"/>
      <c r="AB63" s="97"/>
      <c r="AC63" s="87"/>
      <c r="AD63" s="87"/>
      <c r="AE63" s="87"/>
      <c r="AF63" s="87"/>
      <c r="AG63" s="87"/>
      <c r="AH63" s="100"/>
      <c r="AI63" s="100"/>
      <c r="AJ63" s="100"/>
      <c r="AK63" s="100"/>
      <c r="AL63" s="100"/>
      <c r="AM63" s="100"/>
    </row>
    <row r="64" spans="1:39" ht="14.25" customHeight="1">
      <c r="A64" s="161" t="s">
        <v>115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18"/>
      <c r="P64" s="92"/>
      <c r="Q64" s="93"/>
      <c r="R64" s="93"/>
      <c r="S64" s="93"/>
      <c r="T64" s="93"/>
      <c r="U64" s="151"/>
      <c r="V64" s="151"/>
      <c r="W64" s="151"/>
      <c r="X64" s="151"/>
      <c r="Y64" s="98"/>
      <c r="Z64" s="98"/>
      <c r="AA64" s="98"/>
      <c r="AB64" s="98"/>
      <c r="AC64" s="98"/>
      <c r="AD64" s="98"/>
      <c r="AE64" s="98"/>
      <c r="AF64" s="98"/>
      <c r="AG64" s="98"/>
      <c r="AH64" s="100"/>
      <c r="AI64" s="100"/>
      <c r="AJ64" s="100"/>
      <c r="AK64" s="100"/>
      <c r="AL64" s="100"/>
      <c r="AM64" s="100"/>
    </row>
    <row r="65" spans="1:39" ht="14.25" customHeight="1">
      <c r="A65" s="162" t="s">
        <v>116</v>
      </c>
      <c r="B65" s="163"/>
      <c r="C65" s="163"/>
      <c r="D65" s="163"/>
      <c r="E65" s="163"/>
      <c r="F65" s="163"/>
      <c r="G65" s="163"/>
      <c r="H65" s="83"/>
      <c r="I65" s="22" t="s">
        <v>111</v>
      </c>
      <c r="J65" s="164" t="s">
        <v>112</v>
      </c>
      <c r="K65" s="164"/>
      <c r="L65" s="87"/>
      <c r="M65" s="18"/>
      <c r="P65" s="92"/>
      <c r="Q65" s="93"/>
      <c r="R65" s="93"/>
      <c r="S65" s="93"/>
      <c r="T65" s="93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</row>
    <row r="66" spans="1:39" ht="14.25" customHeight="1">
      <c r="A66" s="154" t="s">
        <v>91</v>
      </c>
      <c r="B66" s="155"/>
      <c r="C66" s="155"/>
      <c r="D66" s="155"/>
      <c r="E66" s="155"/>
      <c r="F66" s="155"/>
      <c r="G66" s="155"/>
      <c r="H66" s="83"/>
      <c r="I66" s="143">
        <v>622372.69999999995</v>
      </c>
      <c r="J66" s="165">
        <v>624562.19999999995</v>
      </c>
      <c r="K66" s="166"/>
      <c r="L66" s="97"/>
      <c r="M66" s="18"/>
      <c r="P66" s="92"/>
      <c r="Q66" s="93"/>
      <c r="R66" s="93"/>
      <c r="S66" s="93"/>
      <c r="T66" s="93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</row>
    <row r="67" spans="1:39" ht="14.25" customHeight="1">
      <c r="A67" s="154" t="s">
        <v>92</v>
      </c>
      <c r="B67" s="155"/>
      <c r="C67" s="155"/>
      <c r="D67" s="155"/>
      <c r="E67" s="155"/>
      <c r="F67" s="155"/>
      <c r="G67" s="155"/>
      <c r="H67" s="83"/>
      <c r="I67" s="143">
        <v>181634.1</v>
      </c>
      <c r="J67" s="165">
        <v>184693.7</v>
      </c>
      <c r="K67" s="166"/>
      <c r="L67" s="97"/>
      <c r="M67" s="18"/>
      <c r="P67" s="92"/>
      <c r="Q67" s="93"/>
      <c r="R67" s="93"/>
      <c r="S67" s="93"/>
      <c r="T67" s="93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</row>
    <row r="68" spans="1:39" ht="14.25" customHeight="1">
      <c r="A68" s="154" t="s">
        <v>93</v>
      </c>
      <c r="B68" s="155"/>
      <c r="C68" s="155"/>
      <c r="D68" s="155"/>
      <c r="E68" s="155"/>
      <c r="F68" s="155"/>
      <c r="G68" s="155"/>
      <c r="H68" s="83"/>
      <c r="I68" s="143">
        <v>132588.6</v>
      </c>
      <c r="J68" s="165">
        <v>131425.79999999999</v>
      </c>
      <c r="K68" s="166"/>
      <c r="L68" s="97"/>
      <c r="M68" s="18"/>
      <c r="P68" s="92"/>
      <c r="Q68" s="93"/>
      <c r="R68" s="93"/>
      <c r="S68" s="93"/>
      <c r="T68" s="93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</row>
    <row r="69" spans="1:39" ht="14.25" customHeight="1">
      <c r="A69" s="154" t="s">
        <v>94</v>
      </c>
      <c r="B69" s="155"/>
      <c r="C69" s="155"/>
      <c r="D69" s="155"/>
      <c r="E69" s="155"/>
      <c r="F69" s="155"/>
      <c r="G69" s="155"/>
      <c r="H69" s="83"/>
      <c r="I69" s="143">
        <v>218032</v>
      </c>
      <c r="J69" s="165">
        <v>215338.5</v>
      </c>
      <c r="K69" s="166"/>
      <c r="L69" s="97"/>
      <c r="M69" s="18"/>
      <c r="P69" s="92"/>
      <c r="Q69" s="93"/>
      <c r="R69" s="93"/>
      <c r="S69" s="93"/>
      <c r="T69" s="93"/>
      <c r="U69" s="152"/>
      <c r="V69" s="152"/>
      <c r="W69" s="152"/>
      <c r="X69" s="152"/>
      <c r="Y69" s="96"/>
      <c r="Z69" s="96"/>
      <c r="AA69" s="96"/>
      <c r="AB69" s="96"/>
      <c r="AC69" s="96"/>
      <c r="AD69" s="96"/>
      <c r="AE69" s="96"/>
      <c r="AF69" s="96"/>
      <c r="AG69" s="96"/>
      <c r="AH69" s="100"/>
      <c r="AI69" s="100"/>
      <c r="AJ69" s="100"/>
      <c r="AK69" s="100"/>
      <c r="AL69" s="100"/>
      <c r="AM69" s="100"/>
    </row>
    <row r="70" spans="1:39" ht="14.25" customHeight="1">
      <c r="A70" s="154" t="s">
        <v>95</v>
      </c>
      <c r="B70" s="155"/>
      <c r="C70" s="155"/>
      <c r="D70" s="155"/>
      <c r="E70" s="155"/>
      <c r="F70" s="155"/>
      <c r="G70" s="155"/>
      <c r="H70" s="83"/>
      <c r="I70" s="143">
        <v>225566.7</v>
      </c>
      <c r="J70" s="165">
        <v>225958.3</v>
      </c>
      <c r="K70" s="166"/>
      <c r="L70" s="97"/>
      <c r="M70" s="18"/>
      <c r="P70" s="92"/>
      <c r="Q70" s="93"/>
      <c r="R70" s="93"/>
      <c r="S70" s="93"/>
      <c r="T70" s="93"/>
      <c r="U70" s="152"/>
      <c r="V70" s="152"/>
      <c r="W70" s="152"/>
      <c r="X70" s="152"/>
      <c r="Y70" s="97"/>
      <c r="Z70" s="97"/>
      <c r="AA70" s="97"/>
      <c r="AB70" s="97"/>
      <c r="AC70" s="97"/>
      <c r="AD70" s="97"/>
      <c r="AE70" s="97"/>
      <c r="AF70" s="97"/>
      <c r="AG70" s="97"/>
      <c r="AH70" s="100"/>
      <c r="AI70" s="100"/>
      <c r="AJ70" s="100"/>
      <c r="AK70" s="100"/>
      <c r="AL70" s="100"/>
      <c r="AM70" s="100"/>
    </row>
    <row r="71" spans="1:39" ht="14.25" customHeight="1">
      <c r="A71" s="156" t="s">
        <v>114</v>
      </c>
      <c r="B71" s="157"/>
      <c r="C71" s="157"/>
      <c r="D71" s="157"/>
      <c r="E71" s="157"/>
      <c r="F71" s="157"/>
      <c r="G71" s="158"/>
      <c r="H71" s="94"/>
      <c r="I71" s="95">
        <f>SUM(I66:I70)</f>
        <v>1380194.0999999999</v>
      </c>
      <c r="J71" s="159">
        <f>SUM(J66:J70)</f>
        <v>1381978.5</v>
      </c>
      <c r="K71" s="160"/>
      <c r="L71" s="134"/>
      <c r="M71" s="18"/>
      <c r="P71" s="92"/>
      <c r="Q71" s="93"/>
      <c r="R71" s="93"/>
      <c r="S71" s="93"/>
      <c r="T71" s="93"/>
      <c r="U71" s="152"/>
      <c r="V71" s="152"/>
      <c r="W71" s="152"/>
      <c r="X71" s="152"/>
      <c r="Y71" s="97"/>
      <c r="Z71" s="97"/>
      <c r="AA71" s="97"/>
      <c r="AB71" s="97"/>
      <c r="AC71" s="97"/>
      <c r="AD71" s="97"/>
      <c r="AE71" s="97"/>
      <c r="AF71" s="97"/>
      <c r="AG71" s="97"/>
      <c r="AH71" s="100"/>
      <c r="AI71" s="100"/>
      <c r="AJ71" s="100"/>
      <c r="AK71" s="100"/>
      <c r="AL71" s="100"/>
      <c r="AM71" s="100"/>
    </row>
    <row r="72" spans="1:39">
      <c r="L72" s="1"/>
      <c r="U72" s="152"/>
      <c r="V72" s="152"/>
      <c r="W72" s="152"/>
      <c r="X72" s="152"/>
      <c r="Y72" s="98"/>
      <c r="Z72" s="98"/>
      <c r="AA72" s="98"/>
      <c r="AB72" s="98"/>
      <c r="AC72" s="98"/>
      <c r="AD72" s="98"/>
      <c r="AE72" s="98"/>
      <c r="AF72" s="98"/>
      <c r="AG72" s="98"/>
      <c r="AH72" s="100"/>
      <c r="AI72" s="100"/>
      <c r="AJ72" s="100"/>
      <c r="AK72" s="100"/>
      <c r="AL72" s="100"/>
      <c r="AM72" s="100"/>
    </row>
    <row r="73" spans="1:39">
      <c r="A73" s="153" t="s">
        <v>129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19"/>
      <c r="U73" s="150"/>
      <c r="V73" s="150"/>
      <c r="W73" s="150"/>
      <c r="X73" s="150"/>
      <c r="Y73" s="97"/>
      <c r="Z73" s="97"/>
      <c r="AA73" s="97"/>
      <c r="AB73" s="97"/>
      <c r="AC73" s="87"/>
      <c r="AD73" s="87"/>
      <c r="AE73" s="87"/>
      <c r="AF73" s="87"/>
      <c r="AG73" s="87"/>
      <c r="AH73" s="100"/>
      <c r="AI73" s="100"/>
      <c r="AJ73" s="100"/>
      <c r="AK73" s="100"/>
      <c r="AL73" s="100"/>
      <c r="AM73" s="100"/>
    </row>
    <row r="74" spans="1:39" ht="12.75" customHeight="1">
      <c r="U74" s="150"/>
      <c r="V74" s="150"/>
      <c r="W74" s="150"/>
      <c r="X74" s="150"/>
      <c r="Y74" s="97"/>
      <c r="Z74" s="97"/>
      <c r="AA74" s="97"/>
      <c r="AB74" s="97"/>
      <c r="AC74" s="87"/>
      <c r="AD74" s="87"/>
      <c r="AE74" s="87"/>
      <c r="AF74" s="87"/>
      <c r="AG74" s="87"/>
      <c r="AH74" s="100"/>
      <c r="AI74" s="100"/>
      <c r="AJ74" s="100"/>
      <c r="AK74" s="100"/>
      <c r="AL74" s="100"/>
      <c r="AM74" s="100"/>
    </row>
    <row r="75" spans="1:39" ht="15" customHeight="1">
      <c r="A75" s="153" t="s">
        <v>136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15"/>
      <c r="U75" s="150"/>
      <c r="V75" s="150"/>
      <c r="W75" s="150"/>
      <c r="X75" s="150"/>
      <c r="Y75" s="97"/>
      <c r="Z75" s="97"/>
      <c r="AA75" s="97"/>
      <c r="AB75" s="97"/>
      <c r="AC75" s="87"/>
      <c r="AD75" s="87"/>
      <c r="AE75" s="87"/>
      <c r="AF75" s="87"/>
      <c r="AG75" s="87"/>
      <c r="AH75" s="100"/>
      <c r="AI75" s="100"/>
      <c r="AJ75" s="100"/>
      <c r="AK75" s="100"/>
      <c r="AL75" s="100"/>
      <c r="AM75" s="100"/>
    </row>
    <row r="76" spans="1:39" ht="12" customHeight="1">
      <c r="U76" s="150"/>
      <c r="V76" s="150"/>
      <c r="W76" s="150"/>
      <c r="X76" s="150"/>
      <c r="Y76" s="97"/>
      <c r="Z76" s="97"/>
      <c r="AA76" s="97"/>
      <c r="AB76" s="97"/>
      <c r="AC76" s="87"/>
      <c r="AD76" s="87"/>
      <c r="AE76" s="87"/>
      <c r="AF76" s="87"/>
      <c r="AG76" s="87"/>
      <c r="AH76" s="100"/>
      <c r="AI76" s="100"/>
      <c r="AJ76" s="100"/>
      <c r="AK76" s="100"/>
      <c r="AL76" s="100"/>
      <c r="AM76" s="100"/>
    </row>
    <row r="77" spans="1:39" ht="15" customHeight="1">
      <c r="A77" s="153" t="s">
        <v>137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15"/>
      <c r="U77" s="150"/>
      <c r="V77" s="150"/>
      <c r="W77" s="150"/>
      <c r="X77" s="150"/>
      <c r="Y77" s="97"/>
      <c r="Z77" s="97"/>
      <c r="AA77" s="97"/>
      <c r="AB77" s="97"/>
      <c r="AC77" s="87"/>
      <c r="AD77" s="87"/>
      <c r="AE77" s="87"/>
      <c r="AF77" s="87"/>
      <c r="AG77" s="87"/>
      <c r="AH77" s="100"/>
      <c r="AI77" s="100"/>
      <c r="AJ77" s="100"/>
      <c r="AK77" s="100"/>
      <c r="AL77" s="100"/>
      <c r="AM77" s="100"/>
    </row>
    <row r="78" spans="1:39" ht="15" customHeight="1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15"/>
      <c r="U78" s="151"/>
      <c r="V78" s="151"/>
      <c r="W78" s="151"/>
      <c r="X78" s="151"/>
      <c r="Y78" s="98"/>
      <c r="Z78" s="98"/>
      <c r="AA78" s="98"/>
      <c r="AB78" s="98"/>
      <c r="AC78" s="98"/>
      <c r="AD78" s="98"/>
      <c r="AE78" s="98"/>
      <c r="AF78" s="98"/>
      <c r="AG78" s="98"/>
      <c r="AH78" s="100"/>
      <c r="AI78" s="100"/>
      <c r="AJ78" s="100"/>
      <c r="AK78" s="100"/>
      <c r="AL78" s="100"/>
      <c r="AM78" s="100"/>
    </row>
    <row r="79" spans="1:39"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</row>
    <row r="80" spans="1:39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15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</row>
    <row r="81" spans="21:39" ht="15" customHeight="1">
      <c r="U81" s="152"/>
      <c r="V81" s="152"/>
      <c r="W81" s="152"/>
      <c r="X81" s="152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100"/>
      <c r="AK81" s="100"/>
      <c r="AL81" s="100"/>
      <c r="AM81" s="100"/>
    </row>
    <row r="82" spans="21:39">
      <c r="U82" s="152"/>
      <c r="V82" s="152"/>
      <c r="W82" s="152"/>
      <c r="X82" s="152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100"/>
      <c r="AK82" s="100"/>
      <c r="AL82" s="100"/>
      <c r="AM82" s="100"/>
    </row>
    <row r="83" spans="21:39">
      <c r="U83" s="152"/>
      <c r="V83" s="152"/>
      <c r="W83" s="152"/>
      <c r="X83" s="152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100"/>
      <c r="AK83" s="100"/>
      <c r="AL83" s="100"/>
      <c r="AM83" s="100"/>
    </row>
    <row r="84" spans="21:39">
      <c r="U84" s="152"/>
      <c r="V84" s="152"/>
      <c r="W84" s="152"/>
      <c r="X84" s="152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100"/>
      <c r="AK84" s="100"/>
      <c r="AL84" s="100"/>
      <c r="AM84" s="100"/>
    </row>
    <row r="85" spans="21:39">
      <c r="U85" s="150"/>
      <c r="V85" s="150"/>
      <c r="W85" s="150"/>
      <c r="X85" s="150"/>
      <c r="Y85" s="97"/>
      <c r="Z85" s="97"/>
      <c r="AA85" s="97"/>
      <c r="AB85" s="97"/>
      <c r="AC85" s="87"/>
      <c r="AD85" s="87"/>
      <c r="AE85" s="87"/>
      <c r="AF85" s="87"/>
      <c r="AG85" s="87"/>
      <c r="AH85" s="87"/>
      <c r="AI85" s="87"/>
      <c r="AJ85" s="100"/>
      <c r="AK85" s="100"/>
      <c r="AL85" s="100"/>
      <c r="AM85" s="100"/>
    </row>
    <row r="86" spans="21:39" ht="15" customHeight="1">
      <c r="U86" s="150"/>
      <c r="V86" s="150"/>
      <c r="W86" s="150"/>
      <c r="X86" s="150"/>
      <c r="Y86" s="97"/>
      <c r="Z86" s="97"/>
      <c r="AA86" s="97"/>
      <c r="AB86" s="97"/>
      <c r="AC86" s="87"/>
      <c r="AD86" s="87"/>
      <c r="AE86" s="87"/>
      <c r="AF86" s="87"/>
      <c r="AG86" s="87"/>
      <c r="AH86" s="87"/>
      <c r="AI86" s="87"/>
      <c r="AJ86" s="100"/>
      <c r="AK86" s="100"/>
      <c r="AL86" s="100"/>
      <c r="AM86" s="100"/>
    </row>
    <row r="87" spans="21:39" ht="15" customHeight="1">
      <c r="U87" s="150"/>
      <c r="V87" s="150"/>
      <c r="W87" s="150"/>
      <c r="X87" s="150"/>
      <c r="Y87" s="97"/>
      <c r="Z87" s="97"/>
      <c r="AA87" s="97"/>
      <c r="AB87" s="97"/>
      <c r="AC87" s="87"/>
      <c r="AD87" s="87"/>
      <c r="AE87" s="87"/>
      <c r="AF87" s="87"/>
      <c r="AG87" s="87"/>
      <c r="AH87" s="87"/>
      <c r="AI87" s="87"/>
      <c r="AJ87" s="100"/>
      <c r="AK87" s="100"/>
      <c r="AL87" s="100"/>
      <c r="AM87" s="100"/>
    </row>
    <row r="88" spans="21:39" ht="15" customHeight="1">
      <c r="U88" s="150"/>
      <c r="V88" s="150"/>
      <c r="W88" s="150"/>
      <c r="X88" s="150"/>
      <c r="Y88" s="97"/>
      <c r="Z88" s="97"/>
      <c r="AA88" s="97"/>
      <c r="AB88" s="97"/>
      <c r="AC88" s="87"/>
      <c r="AD88" s="87"/>
      <c r="AE88" s="87"/>
      <c r="AF88" s="87"/>
      <c r="AG88" s="87"/>
      <c r="AH88" s="87"/>
      <c r="AI88" s="87"/>
      <c r="AJ88" s="100"/>
      <c r="AK88" s="100"/>
      <c r="AL88" s="100"/>
      <c r="AM88" s="100"/>
    </row>
    <row r="89" spans="21:39" ht="15" customHeight="1">
      <c r="U89" s="150"/>
      <c r="V89" s="150"/>
      <c r="W89" s="150"/>
      <c r="X89" s="150"/>
      <c r="Y89" s="97"/>
      <c r="Z89" s="97"/>
      <c r="AA89" s="97"/>
      <c r="AB89" s="97"/>
      <c r="AC89" s="87"/>
      <c r="AD89" s="87"/>
      <c r="AE89" s="87"/>
      <c r="AF89" s="87"/>
      <c r="AG89" s="87"/>
      <c r="AH89" s="87"/>
      <c r="AI89" s="87"/>
      <c r="AJ89" s="100"/>
      <c r="AK89" s="100"/>
      <c r="AL89" s="100"/>
      <c r="AM89" s="100"/>
    </row>
    <row r="90" spans="21:39" ht="15" customHeight="1">
      <c r="U90" s="151"/>
      <c r="V90" s="151"/>
      <c r="W90" s="151"/>
      <c r="X90" s="151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100"/>
      <c r="AK90" s="100"/>
      <c r="AL90" s="100"/>
      <c r="AM90" s="100"/>
    </row>
    <row r="91" spans="21:39"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</row>
    <row r="92" spans="21:39"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</row>
    <row r="93" spans="21:39">
      <c r="U93" s="152"/>
      <c r="V93" s="152"/>
      <c r="W93" s="152"/>
      <c r="X93" s="152"/>
      <c r="Y93" s="96"/>
      <c r="Z93" s="96"/>
      <c r="AA93" s="96"/>
      <c r="AB93" s="96"/>
      <c r="AC93" s="96"/>
      <c r="AD93" s="96"/>
      <c r="AE93" s="96"/>
      <c r="AF93" s="96"/>
      <c r="AG93" s="96"/>
      <c r="AH93" s="100"/>
      <c r="AI93" s="100"/>
      <c r="AJ93" s="100"/>
      <c r="AK93" s="100"/>
      <c r="AL93" s="100"/>
      <c r="AM93" s="100"/>
    </row>
    <row r="94" spans="21:39">
      <c r="U94" s="152"/>
      <c r="V94" s="152"/>
      <c r="W94" s="152"/>
      <c r="X94" s="152"/>
      <c r="Y94" s="97"/>
      <c r="Z94" s="97"/>
      <c r="AA94" s="97"/>
      <c r="AB94" s="97"/>
      <c r="AC94" s="97"/>
      <c r="AD94" s="97"/>
      <c r="AE94" s="97"/>
      <c r="AF94" s="97"/>
      <c r="AG94" s="97"/>
      <c r="AH94" s="100"/>
      <c r="AI94" s="100"/>
      <c r="AJ94" s="100"/>
      <c r="AK94" s="100"/>
      <c r="AL94" s="100"/>
      <c r="AM94" s="100"/>
    </row>
    <row r="95" spans="21:39">
      <c r="U95" s="152"/>
      <c r="V95" s="152"/>
      <c r="W95" s="152"/>
      <c r="X95" s="152"/>
      <c r="Y95" s="97"/>
      <c r="Z95" s="97"/>
      <c r="AA95" s="97"/>
      <c r="AB95" s="97"/>
      <c r="AC95" s="97"/>
      <c r="AD95" s="97"/>
      <c r="AE95" s="97"/>
      <c r="AF95" s="97"/>
      <c r="AG95" s="97"/>
      <c r="AH95" s="100"/>
      <c r="AI95" s="100"/>
      <c r="AJ95" s="100"/>
      <c r="AK95" s="100"/>
      <c r="AL95" s="100"/>
      <c r="AM95" s="100"/>
    </row>
    <row r="96" spans="21:39">
      <c r="U96" s="152"/>
      <c r="V96" s="152"/>
      <c r="W96" s="152"/>
      <c r="X96" s="152"/>
      <c r="Y96" s="98"/>
      <c r="Z96" s="98"/>
      <c r="AA96" s="98"/>
      <c r="AB96" s="98"/>
      <c r="AC96" s="98"/>
      <c r="AD96" s="98"/>
      <c r="AE96" s="98"/>
      <c r="AF96" s="98"/>
      <c r="AG96" s="98"/>
      <c r="AH96" s="100"/>
      <c r="AI96" s="100"/>
      <c r="AJ96" s="100"/>
      <c r="AK96" s="100"/>
      <c r="AL96" s="100"/>
      <c r="AM96" s="100"/>
    </row>
    <row r="97" spans="21:39">
      <c r="U97" s="150"/>
      <c r="V97" s="150"/>
      <c r="W97" s="150"/>
      <c r="X97" s="150"/>
      <c r="Y97" s="97"/>
      <c r="Z97" s="97"/>
      <c r="AA97" s="97"/>
      <c r="AB97" s="97"/>
      <c r="AC97" s="87"/>
      <c r="AD97" s="87"/>
      <c r="AE97" s="87"/>
      <c r="AF97" s="87"/>
      <c r="AG97" s="87"/>
      <c r="AH97" s="100"/>
      <c r="AI97" s="100"/>
      <c r="AJ97" s="100"/>
      <c r="AK97" s="100"/>
      <c r="AL97" s="100"/>
      <c r="AM97" s="100"/>
    </row>
    <row r="98" spans="21:39" ht="15" customHeight="1">
      <c r="U98" s="150"/>
      <c r="V98" s="150"/>
      <c r="W98" s="150"/>
      <c r="X98" s="150"/>
      <c r="Y98" s="97"/>
      <c r="Z98" s="97"/>
      <c r="AA98" s="97"/>
      <c r="AB98" s="97"/>
      <c r="AC98" s="87"/>
      <c r="AD98" s="87"/>
      <c r="AE98" s="87"/>
      <c r="AF98" s="87"/>
      <c r="AG98" s="87"/>
      <c r="AH98" s="100"/>
      <c r="AI98" s="100"/>
      <c r="AJ98" s="100"/>
      <c r="AK98" s="100"/>
      <c r="AL98" s="100"/>
      <c r="AM98" s="100"/>
    </row>
    <row r="99" spans="21:39" ht="15" customHeight="1">
      <c r="U99" s="150"/>
      <c r="V99" s="150"/>
      <c r="W99" s="150"/>
      <c r="X99" s="150"/>
      <c r="Y99" s="97"/>
      <c r="Z99" s="97"/>
      <c r="AA99" s="97"/>
      <c r="AB99" s="97"/>
      <c r="AC99" s="87"/>
      <c r="AD99" s="87"/>
      <c r="AE99" s="87"/>
      <c r="AF99" s="87"/>
      <c r="AG99" s="87"/>
      <c r="AH99" s="100"/>
      <c r="AI99" s="100"/>
      <c r="AJ99" s="100"/>
      <c r="AK99" s="100"/>
      <c r="AL99" s="100"/>
      <c r="AM99" s="100"/>
    </row>
    <row r="100" spans="21:39" ht="15" customHeight="1">
      <c r="U100" s="150"/>
      <c r="V100" s="150"/>
      <c r="W100" s="150"/>
      <c r="X100" s="150"/>
      <c r="Y100" s="97"/>
      <c r="Z100" s="97"/>
      <c r="AA100" s="97"/>
      <c r="AB100" s="101"/>
      <c r="AC100" s="87"/>
      <c r="AD100" s="87"/>
      <c r="AE100" s="87"/>
      <c r="AF100" s="87"/>
      <c r="AG100" s="87"/>
      <c r="AH100" s="100"/>
      <c r="AI100" s="100"/>
      <c r="AJ100" s="100"/>
      <c r="AK100" s="100"/>
      <c r="AL100" s="100"/>
      <c r="AM100" s="100"/>
    </row>
    <row r="101" spans="21:39" ht="15" customHeight="1">
      <c r="U101" s="150"/>
      <c r="V101" s="150"/>
      <c r="W101" s="150"/>
      <c r="X101" s="150"/>
      <c r="Y101" s="97"/>
      <c r="Z101" s="97"/>
      <c r="AA101" s="97"/>
      <c r="AB101" s="97"/>
      <c r="AC101" s="87"/>
      <c r="AD101" s="87"/>
      <c r="AE101" s="87"/>
      <c r="AF101" s="87"/>
      <c r="AG101" s="87"/>
      <c r="AH101" s="100"/>
      <c r="AI101" s="100"/>
      <c r="AJ101" s="100"/>
      <c r="AK101" s="100"/>
      <c r="AL101" s="100"/>
      <c r="AM101" s="100"/>
    </row>
    <row r="102" spans="21:39" ht="15" customHeight="1">
      <c r="U102" s="151"/>
      <c r="V102" s="151"/>
      <c r="W102" s="151"/>
      <c r="X102" s="151"/>
      <c r="Y102" s="98"/>
      <c r="Z102" s="98"/>
      <c r="AA102" s="98"/>
      <c r="AB102" s="98"/>
      <c r="AC102" s="98"/>
      <c r="AD102" s="98"/>
      <c r="AE102" s="98"/>
      <c r="AF102" s="98"/>
      <c r="AG102" s="98"/>
      <c r="AH102" s="100"/>
      <c r="AI102" s="100"/>
      <c r="AJ102" s="100"/>
      <c r="AK102" s="100"/>
      <c r="AL102" s="100"/>
      <c r="AM102" s="100"/>
    </row>
    <row r="103" spans="21:39"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</row>
    <row r="104" spans="21:39"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</row>
    <row r="105" spans="21:39">
      <c r="U105" s="152"/>
      <c r="V105" s="152"/>
      <c r="W105" s="152"/>
      <c r="X105" s="152"/>
      <c r="Y105" s="96"/>
      <c r="Z105" s="96"/>
      <c r="AA105" s="96"/>
      <c r="AB105" s="96"/>
      <c r="AC105" s="96"/>
      <c r="AD105" s="96"/>
      <c r="AE105" s="96"/>
      <c r="AF105" s="96"/>
      <c r="AG105" s="96"/>
      <c r="AH105" s="100"/>
      <c r="AI105" s="100"/>
      <c r="AJ105" s="100"/>
      <c r="AK105" s="100"/>
      <c r="AL105" s="100"/>
      <c r="AM105" s="100"/>
    </row>
    <row r="106" spans="21:39">
      <c r="U106" s="152"/>
      <c r="V106" s="152"/>
      <c r="W106" s="152"/>
      <c r="X106" s="152"/>
      <c r="Y106" s="97"/>
      <c r="Z106" s="97"/>
      <c r="AA106" s="97"/>
      <c r="AB106" s="97"/>
      <c r="AC106" s="97"/>
      <c r="AD106" s="97"/>
      <c r="AE106" s="97"/>
      <c r="AF106" s="97"/>
      <c r="AG106" s="97"/>
      <c r="AH106" s="100"/>
      <c r="AI106" s="100"/>
      <c r="AJ106" s="100"/>
      <c r="AK106" s="100"/>
      <c r="AL106" s="100"/>
      <c r="AM106" s="100"/>
    </row>
    <row r="107" spans="21:39">
      <c r="U107" s="152"/>
      <c r="V107" s="152"/>
      <c r="W107" s="152"/>
      <c r="X107" s="152"/>
      <c r="Y107" s="97"/>
      <c r="Z107" s="97"/>
      <c r="AA107" s="97"/>
      <c r="AB107" s="97"/>
      <c r="AC107" s="97"/>
      <c r="AD107" s="97"/>
      <c r="AE107" s="97"/>
      <c r="AF107" s="97"/>
      <c r="AG107" s="97"/>
      <c r="AH107" s="100"/>
      <c r="AI107" s="100"/>
      <c r="AJ107" s="100"/>
      <c r="AK107" s="100"/>
      <c r="AL107" s="100"/>
      <c r="AM107" s="100"/>
    </row>
    <row r="108" spans="21:39">
      <c r="U108" s="152"/>
      <c r="V108" s="152"/>
      <c r="W108" s="152"/>
      <c r="X108" s="152"/>
      <c r="Y108" s="98"/>
      <c r="Z108" s="98"/>
      <c r="AA108" s="98"/>
      <c r="AB108" s="98"/>
      <c r="AC108" s="98"/>
      <c r="AD108" s="98"/>
      <c r="AE108" s="98"/>
      <c r="AF108" s="98"/>
      <c r="AG108" s="98"/>
      <c r="AH108" s="100"/>
      <c r="AI108" s="100"/>
      <c r="AJ108" s="100"/>
      <c r="AK108" s="100"/>
      <c r="AL108" s="100"/>
      <c r="AM108" s="100"/>
    </row>
    <row r="109" spans="21:39">
      <c r="U109" s="150"/>
      <c r="V109" s="150"/>
      <c r="W109" s="150"/>
      <c r="X109" s="150"/>
      <c r="Y109" s="97"/>
      <c r="Z109" s="97"/>
      <c r="AA109" s="97"/>
      <c r="AB109" s="97"/>
      <c r="AC109" s="87"/>
      <c r="AD109" s="87"/>
      <c r="AE109" s="87"/>
      <c r="AF109" s="87"/>
      <c r="AG109" s="87"/>
      <c r="AH109" s="100"/>
      <c r="AI109" s="100"/>
      <c r="AJ109" s="100"/>
      <c r="AK109" s="100"/>
      <c r="AL109" s="100"/>
      <c r="AM109" s="100"/>
    </row>
    <row r="110" spans="21:39" ht="15" customHeight="1">
      <c r="U110" s="150"/>
      <c r="V110" s="150"/>
      <c r="W110" s="150"/>
      <c r="X110" s="150"/>
      <c r="Y110" s="97"/>
      <c r="Z110" s="97"/>
      <c r="AA110" s="97"/>
      <c r="AB110" s="97"/>
      <c r="AC110" s="87"/>
      <c r="AD110" s="87"/>
      <c r="AE110" s="87"/>
      <c r="AF110" s="87"/>
      <c r="AG110" s="87"/>
      <c r="AH110" s="100"/>
      <c r="AI110" s="100"/>
      <c r="AJ110" s="100"/>
      <c r="AK110" s="100"/>
      <c r="AL110" s="100"/>
      <c r="AM110" s="100"/>
    </row>
    <row r="111" spans="21:39" ht="15" customHeight="1">
      <c r="U111" s="150"/>
      <c r="V111" s="150"/>
      <c r="W111" s="150"/>
      <c r="X111" s="150"/>
      <c r="Y111" s="97"/>
      <c r="Z111" s="97"/>
      <c r="AA111" s="97"/>
      <c r="AB111" s="97"/>
      <c r="AC111" s="87"/>
      <c r="AD111" s="87"/>
      <c r="AE111" s="87"/>
      <c r="AF111" s="87"/>
      <c r="AG111" s="87"/>
      <c r="AH111" s="100"/>
      <c r="AI111" s="100"/>
      <c r="AJ111" s="100"/>
      <c r="AK111" s="100"/>
      <c r="AL111" s="100"/>
      <c r="AM111" s="100"/>
    </row>
    <row r="112" spans="21:39" ht="15" customHeight="1">
      <c r="U112" s="150"/>
      <c r="V112" s="150"/>
      <c r="W112" s="150"/>
      <c r="X112" s="150"/>
      <c r="Y112" s="97"/>
      <c r="Z112" s="97"/>
      <c r="AA112" s="97"/>
      <c r="AB112" s="97"/>
      <c r="AC112" s="87"/>
      <c r="AD112" s="87"/>
      <c r="AE112" s="87"/>
      <c r="AF112" s="87"/>
      <c r="AG112" s="87"/>
      <c r="AH112" s="100"/>
      <c r="AI112" s="100"/>
      <c r="AJ112" s="100"/>
      <c r="AK112" s="100"/>
      <c r="AL112" s="100"/>
      <c r="AM112" s="100"/>
    </row>
    <row r="113" spans="21:39" ht="15" customHeight="1">
      <c r="U113" s="150"/>
      <c r="V113" s="150"/>
      <c r="W113" s="150"/>
      <c r="X113" s="150"/>
      <c r="Y113" s="97"/>
      <c r="Z113" s="97"/>
      <c r="AA113" s="97"/>
      <c r="AB113" s="97"/>
      <c r="AC113" s="87"/>
      <c r="AD113" s="87"/>
      <c r="AE113" s="87"/>
      <c r="AF113" s="87"/>
      <c r="AG113" s="87"/>
      <c r="AH113" s="100"/>
      <c r="AI113" s="100"/>
      <c r="AJ113" s="100"/>
      <c r="AK113" s="100"/>
      <c r="AL113" s="100"/>
      <c r="AM113" s="100"/>
    </row>
    <row r="114" spans="21:39" ht="15" customHeight="1">
      <c r="U114" s="151"/>
      <c r="V114" s="151"/>
      <c r="W114" s="151"/>
      <c r="X114" s="151"/>
      <c r="Y114" s="98"/>
      <c r="Z114" s="98"/>
      <c r="AA114" s="98"/>
      <c r="AB114" s="98"/>
      <c r="AC114" s="98"/>
      <c r="AD114" s="98"/>
      <c r="AE114" s="98"/>
      <c r="AF114" s="98"/>
      <c r="AG114" s="98"/>
      <c r="AH114" s="100"/>
      <c r="AI114" s="100"/>
      <c r="AJ114" s="100"/>
      <c r="AK114" s="100"/>
      <c r="AL114" s="100"/>
      <c r="AM114" s="100"/>
    </row>
    <row r="115" spans="21:39"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</row>
    <row r="116" spans="21:39"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</row>
    <row r="117" spans="21:39">
      <c r="U117" s="152"/>
      <c r="V117" s="152"/>
      <c r="W117" s="152"/>
      <c r="X117" s="152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100"/>
      <c r="AM117" s="100"/>
    </row>
    <row r="118" spans="21:39">
      <c r="U118" s="152"/>
      <c r="V118" s="152"/>
      <c r="W118" s="152"/>
      <c r="X118" s="152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100"/>
      <c r="AM118" s="100"/>
    </row>
    <row r="119" spans="21:39">
      <c r="U119" s="152"/>
      <c r="V119" s="152"/>
      <c r="W119" s="152"/>
      <c r="X119" s="152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100"/>
      <c r="AM119" s="100"/>
    </row>
    <row r="120" spans="21:39">
      <c r="U120" s="152"/>
      <c r="V120" s="152"/>
      <c r="W120" s="152"/>
      <c r="X120" s="152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100"/>
      <c r="AM120" s="100"/>
    </row>
    <row r="121" spans="21:39">
      <c r="U121" s="150"/>
      <c r="V121" s="150"/>
      <c r="W121" s="150"/>
      <c r="X121" s="150"/>
      <c r="Y121" s="97"/>
      <c r="Z121" s="97"/>
      <c r="AA121" s="97"/>
      <c r="AB121" s="97"/>
      <c r="AC121" s="87"/>
      <c r="AD121" s="87"/>
      <c r="AE121" s="87"/>
      <c r="AF121" s="87"/>
      <c r="AG121" s="87"/>
      <c r="AH121" s="87"/>
      <c r="AI121" s="87"/>
      <c r="AJ121" s="87"/>
      <c r="AK121" s="87"/>
      <c r="AL121" s="100"/>
      <c r="AM121" s="100"/>
    </row>
    <row r="122" spans="21:39" ht="15" customHeight="1">
      <c r="U122" s="150"/>
      <c r="V122" s="150"/>
      <c r="W122" s="150"/>
      <c r="X122" s="150"/>
      <c r="Y122" s="97"/>
      <c r="Z122" s="97"/>
      <c r="AA122" s="97"/>
      <c r="AB122" s="97"/>
      <c r="AC122" s="87"/>
      <c r="AD122" s="87"/>
      <c r="AE122" s="87"/>
      <c r="AF122" s="87"/>
      <c r="AG122" s="87"/>
      <c r="AH122" s="87"/>
      <c r="AI122" s="87"/>
      <c r="AJ122" s="87"/>
      <c r="AK122" s="87"/>
      <c r="AL122" s="100"/>
      <c r="AM122" s="100"/>
    </row>
    <row r="123" spans="21:39" ht="15" customHeight="1">
      <c r="U123" s="150"/>
      <c r="V123" s="150"/>
      <c r="W123" s="150"/>
      <c r="X123" s="150"/>
      <c r="Y123" s="97"/>
      <c r="Z123" s="97"/>
      <c r="AA123" s="97"/>
      <c r="AB123" s="97"/>
      <c r="AC123" s="87"/>
      <c r="AD123" s="87"/>
      <c r="AE123" s="87"/>
      <c r="AF123" s="87"/>
      <c r="AG123" s="87"/>
      <c r="AH123" s="87"/>
      <c r="AI123" s="87"/>
      <c r="AJ123" s="87"/>
      <c r="AK123" s="87"/>
      <c r="AL123" s="100"/>
      <c r="AM123" s="100"/>
    </row>
    <row r="124" spans="21:39" ht="15" customHeight="1">
      <c r="U124" s="150"/>
      <c r="V124" s="150"/>
      <c r="W124" s="150"/>
      <c r="X124" s="150"/>
      <c r="Y124" s="97"/>
      <c r="Z124" s="97"/>
      <c r="AA124" s="97"/>
      <c r="AB124" s="97"/>
      <c r="AC124" s="87"/>
      <c r="AD124" s="87"/>
      <c r="AE124" s="87"/>
      <c r="AF124" s="87"/>
      <c r="AG124" s="87"/>
      <c r="AH124" s="87"/>
      <c r="AI124" s="87"/>
      <c r="AJ124" s="87"/>
      <c r="AK124" s="87"/>
      <c r="AL124" s="100"/>
      <c r="AM124" s="100"/>
    </row>
    <row r="125" spans="21:39" ht="15" customHeight="1">
      <c r="U125" s="150"/>
      <c r="V125" s="150"/>
      <c r="W125" s="150"/>
      <c r="X125" s="150"/>
      <c r="Y125" s="97"/>
      <c r="Z125" s="97"/>
      <c r="AA125" s="97"/>
      <c r="AB125" s="97"/>
      <c r="AC125" s="87"/>
      <c r="AD125" s="87"/>
      <c r="AE125" s="87"/>
      <c r="AF125" s="87"/>
      <c r="AG125" s="87"/>
      <c r="AH125" s="87"/>
      <c r="AI125" s="87"/>
      <c r="AJ125" s="87"/>
      <c r="AK125" s="87"/>
      <c r="AL125" s="100"/>
      <c r="AM125" s="100"/>
    </row>
    <row r="126" spans="21:39" ht="15" customHeight="1">
      <c r="U126" s="151"/>
      <c r="V126" s="151"/>
      <c r="W126" s="151"/>
      <c r="X126" s="151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100"/>
      <c r="AM126" s="100"/>
    </row>
    <row r="127" spans="21:39"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</row>
    <row r="128" spans="21:39"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</row>
    <row r="129" spans="21:39"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</row>
    <row r="130" spans="21:39"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</row>
    <row r="131" spans="21:39"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</row>
    <row r="132" spans="21:39"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</row>
    <row r="133" spans="21:39"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</row>
    <row r="134" spans="21:39"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</row>
    <row r="135" spans="21:39"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</row>
    <row r="136" spans="21:39"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</row>
    <row r="137" spans="21:39"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</row>
    <row r="138" spans="21:39">
      <c r="U138" s="152"/>
      <c r="V138" s="152"/>
      <c r="W138" s="152"/>
      <c r="X138" s="152"/>
      <c r="Y138" s="96"/>
      <c r="Z138" s="96"/>
      <c r="AA138" s="96"/>
      <c r="AB138" s="96"/>
      <c r="AC138" s="96"/>
      <c r="AD138" s="96"/>
      <c r="AE138" s="96"/>
      <c r="AF138" s="96"/>
      <c r="AG138" s="96"/>
      <c r="AH138" s="100"/>
      <c r="AI138" s="100"/>
      <c r="AJ138" s="100"/>
      <c r="AK138" s="100"/>
      <c r="AL138" s="100"/>
      <c r="AM138" s="100"/>
    </row>
    <row r="139" spans="21:39">
      <c r="U139" s="152"/>
      <c r="V139" s="152"/>
      <c r="W139" s="152"/>
      <c r="X139" s="152"/>
      <c r="Y139" s="97"/>
      <c r="Z139" s="97"/>
      <c r="AA139" s="97"/>
      <c r="AB139" s="97"/>
      <c r="AC139" s="97"/>
      <c r="AD139" s="97"/>
      <c r="AE139" s="97"/>
      <c r="AF139" s="97"/>
      <c r="AG139" s="97"/>
      <c r="AH139" s="100"/>
      <c r="AI139" s="100"/>
      <c r="AJ139" s="100"/>
      <c r="AK139" s="100"/>
      <c r="AL139" s="100"/>
      <c r="AM139" s="100"/>
    </row>
    <row r="140" spans="21:39">
      <c r="U140" s="152"/>
      <c r="V140" s="152"/>
      <c r="W140" s="152"/>
      <c r="X140" s="152"/>
      <c r="Y140" s="97"/>
      <c r="Z140" s="97"/>
      <c r="AA140" s="97"/>
      <c r="AB140" s="97"/>
      <c r="AC140" s="97"/>
      <c r="AD140" s="97"/>
      <c r="AE140" s="97"/>
      <c r="AF140" s="97"/>
      <c r="AG140" s="97"/>
      <c r="AH140" s="100"/>
      <c r="AI140" s="100"/>
      <c r="AJ140" s="100"/>
      <c r="AK140" s="100"/>
      <c r="AL140" s="100"/>
      <c r="AM140" s="100"/>
    </row>
    <row r="141" spans="21:39">
      <c r="U141" s="152"/>
      <c r="V141" s="152"/>
      <c r="W141" s="152"/>
      <c r="X141" s="152"/>
      <c r="Y141" s="98"/>
      <c r="Z141" s="98"/>
      <c r="AA141" s="98"/>
      <c r="AB141" s="98"/>
      <c r="AC141" s="98"/>
      <c r="AD141" s="98"/>
      <c r="AE141" s="98"/>
      <c r="AF141" s="98"/>
      <c r="AG141" s="98"/>
      <c r="AH141" s="100"/>
      <c r="AI141" s="100"/>
      <c r="AJ141" s="100"/>
      <c r="AK141" s="100"/>
      <c r="AL141" s="100"/>
      <c r="AM141" s="100"/>
    </row>
    <row r="142" spans="21:39">
      <c r="U142" s="150"/>
      <c r="V142" s="150"/>
      <c r="W142" s="150"/>
      <c r="X142" s="150"/>
      <c r="Y142" s="97"/>
      <c r="Z142" s="97"/>
      <c r="AA142" s="97"/>
      <c r="AB142" s="97"/>
      <c r="AC142" s="87"/>
      <c r="AD142" s="87"/>
      <c r="AE142" s="87"/>
      <c r="AF142" s="87"/>
      <c r="AG142" s="87"/>
      <c r="AH142" s="100"/>
      <c r="AI142" s="100"/>
      <c r="AJ142" s="100"/>
      <c r="AK142" s="100"/>
      <c r="AL142" s="100"/>
      <c r="AM142" s="100"/>
    </row>
    <row r="143" spans="21:39">
      <c r="U143" s="150"/>
      <c r="V143" s="150"/>
      <c r="W143" s="150"/>
      <c r="X143" s="150"/>
      <c r="Y143" s="97"/>
      <c r="Z143" s="97"/>
      <c r="AA143" s="97"/>
      <c r="AB143" s="97"/>
      <c r="AC143" s="87"/>
      <c r="AD143" s="87"/>
      <c r="AE143" s="87"/>
      <c r="AF143" s="87"/>
      <c r="AG143" s="87"/>
      <c r="AH143" s="100"/>
      <c r="AI143" s="100"/>
      <c r="AJ143" s="100"/>
      <c r="AK143" s="100"/>
      <c r="AL143" s="100"/>
      <c r="AM143" s="100"/>
    </row>
    <row r="144" spans="21:39">
      <c r="U144" s="150"/>
      <c r="V144" s="150"/>
      <c r="W144" s="150"/>
      <c r="X144" s="150"/>
      <c r="Y144" s="97"/>
      <c r="Z144" s="97"/>
      <c r="AA144" s="97"/>
      <c r="AB144" s="97"/>
      <c r="AC144" s="87"/>
      <c r="AD144" s="87"/>
      <c r="AE144" s="87"/>
      <c r="AF144" s="87"/>
      <c r="AG144" s="87"/>
      <c r="AH144" s="100"/>
      <c r="AI144" s="100"/>
      <c r="AJ144" s="100"/>
      <c r="AK144" s="100"/>
      <c r="AL144" s="100"/>
      <c r="AM144" s="100"/>
    </row>
    <row r="145" spans="21:38">
      <c r="U145" s="150"/>
      <c r="V145" s="150"/>
      <c r="W145" s="150"/>
      <c r="X145" s="150"/>
      <c r="Y145" s="97"/>
      <c r="Z145" s="97"/>
      <c r="AA145" s="97"/>
      <c r="AB145" s="97"/>
      <c r="AC145" s="87"/>
      <c r="AD145" s="87"/>
      <c r="AE145" s="87"/>
      <c r="AF145" s="87"/>
      <c r="AG145" s="87"/>
      <c r="AH145" s="100"/>
      <c r="AI145" s="100"/>
      <c r="AJ145" s="100"/>
      <c r="AK145" s="100"/>
      <c r="AL145" s="100"/>
    </row>
    <row r="146" spans="21:38">
      <c r="U146" s="150"/>
      <c r="V146" s="150"/>
      <c r="W146" s="150"/>
      <c r="X146" s="150"/>
      <c r="Y146" s="97"/>
      <c r="Z146" s="97"/>
      <c r="AA146" s="97"/>
      <c r="AB146" s="97"/>
      <c r="AC146" s="87"/>
      <c r="AD146" s="87"/>
      <c r="AE146" s="87"/>
      <c r="AF146" s="87"/>
      <c r="AG146" s="87"/>
      <c r="AH146" s="100"/>
      <c r="AI146" s="100"/>
      <c r="AJ146" s="100"/>
      <c r="AK146" s="100"/>
      <c r="AL146" s="100"/>
    </row>
    <row r="147" spans="21:38">
      <c r="U147" s="151"/>
      <c r="V147" s="151"/>
      <c r="W147" s="151"/>
      <c r="X147" s="151"/>
      <c r="Y147" s="98"/>
      <c r="Z147" s="98"/>
      <c r="AA147" s="98"/>
      <c r="AB147" s="98"/>
      <c r="AC147" s="98"/>
      <c r="AD147" s="98"/>
      <c r="AE147" s="98"/>
      <c r="AF147" s="98"/>
      <c r="AG147" s="98"/>
      <c r="AH147" s="100"/>
      <c r="AI147" s="100"/>
      <c r="AJ147" s="100"/>
      <c r="AK147" s="100"/>
      <c r="AL147" s="100"/>
    </row>
    <row r="148" spans="21:38"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</row>
    <row r="149" spans="21:38"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</row>
    <row r="150" spans="21:38"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</row>
    <row r="151" spans="21:38"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</row>
    <row r="152" spans="21:38">
      <c r="U152" s="152"/>
      <c r="V152" s="152"/>
      <c r="W152" s="152"/>
      <c r="X152" s="152"/>
      <c r="Y152" s="96"/>
      <c r="Z152" s="96"/>
      <c r="AA152" s="96"/>
      <c r="AB152" s="96"/>
      <c r="AC152" s="96"/>
      <c r="AD152" s="96"/>
      <c r="AE152" s="96"/>
      <c r="AF152" s="96"/>
      <c r="AG152" s="96"/>
      <c r="AH152" s="100"/>
      <c r="AI152" s="100"/>
      <c r="AJ152" s="100"/>
      <c r="AK152" s="100"/>
      <c r="AL152" s="100"/>
    </row>
    <row r="153" spans="21:38">
      <c r="U153" s="152"/>
      <c r="V153" s="152"/>
      <c r="W153" s="152"/>
      <c r="X153" s="152"/>
      <c r="Y153" s="97"/>
      <c r="Z153" s="97"/>
      <c r="AA153" s="97"/>
      <c r="AB153" s="97"/>
      <c r="AC153" s="97"/>
      <c r="AD153" s="97"/>
      <c r="AE153" s="97"/>
      <c r="AF153" s="97"/>
      <c r="AG153" s="97"/>
      <c r="AH153" s="100"/>
      <c r="AI153" s="100"/>
      <c r="AJ153" s="100"/>
      <c r="AK153" s="100"/>
      <c r="AL153" s="100"/>
    </row>
    <row r="154" spans="21:38">
      <c r="U154" s="152"/>
      <c r="V154" s="152"/>
      <c r="W154" s="152"/>
      <c r="X154" s="152"/>
      <c r="Y154" s="97"/>
      <c r="Z154" s="97"/>
      <c r="AA154" s="97"/>
      <c r="AB154" s="97"/>
      <c r="AC154" s="97"/>
      <c r="AD154" s="97"/>
      <c r="AE154" s="97"/>
      <c r="AF154" s="97"/>
      <c r="AG154" s="97"/>
      <c r="AH154" s="100"/>
      <c r="AI154" s="100"/>
      <c r="AJ154" s="100"/>
      <c r="AK154" s="100"/>
      <c r="AL154" s="100"/>
    </row>
    <row r="155" spans="21:38">
      <c r="U155" s="152"/>
      <c r="V155" s="152"/>
      <c r="W155" s="152"/>
      <c r="X155" s="152"/>
      <c r="Y155" s="98"/>
      <c r="Z155" s="98"/>
      <c r="AA155" s="98"/>
      <c r="AB155" s="98"/>
      <c r="AC155" s="98"/>
      <c r="AD155" s="98"/>
      <c r="AE155" s="98"/>
      <c r="AF155" s="98"/>
      <c r="AG155" s="98"/>
      <c r="AH155" s="100"/>
      <c r="AI155" s="100"/>
      <c r="AJ155" s="100"/>
      <c r="AK155" s="100"/>
      <c r="AL155" s="100"/>
    </row>
    <row r="156" spans="21:38">
      <c r="U156" s="150"/>
      <c r="V156" s="150"/>
      <c r="W156" s="150"/>
      <c r="X156" s="150"/>
      <c r="Y156" s="97"/>
      <c r="Z156" s="97"/>
      <c r="AA156" s="97"/>
      <c r="AB156" s="97"/>
      <c r="AC156" s="87"/>
      <c r="AD156" s="87"/>
      <c r="AE156" s="87"/>
      <c r="AF156" s="87"/>
      <c r="AG156" s="87"/>
      <c r="AH156" s="100"/>
      <c r="AI156" s="100"/>
      <c r="AJ156" s="100"/>
      <c r="AK156" s="100"/>
      <c r="AL156" s="100"/>
    </row>
    <row r="157" spans="21:38">
      <c r="U157" s="150"/>
      <c r="V157" s="150"/>
      <c r="W157" s="150"/>
      <c r="X157" s="150"/>
      <c r="Y157" s="97"/>
      <c r="Z157" s="97"/>
      <c r="AA157" s="97"/>
      <c r="AB157" s="97"/>
      <c r="AC157" s="87"/>
      <c r="AD157" s="87"/>
      <c r="AE157" s="87"/>
      <c r="AF157" s="87"/>
      <c r="AG157" s="87"/>
      <c r="AH157" s="100"/>
      <c r="AI157" s="100"/>
      <c r="AJ157" s="100"/>
      <c r="AK157" s="100"/>
      <c r="AL157" s="100"/>
    </row>
    <row r="158" spans="21:38">
      <c r="U158" s="150"/>
      <c r="V158" s="150"/>
      <c r="W158" s="150"/>
      <c r="X158" s="150"/>
      <c r="Y158" s="97"/>
      <c r="Z158" s="97"/>
      <c r="AA158" s="97"/>
      <c r="AB158" s="97"/>
      <c r="AC158" s="87"/>
      <c r="AD158" s="87"/>
      <c r="AE158" s="87"/>
      <c r="AF158" s="87"/>
      <c r="AG158" s="87"/>
      <c r="AH158" s="100"/>
      <c r="AI158" s="100"/>
      <c r="AJ158" s="100"/>
      <c r="AK158" s="100"/>
      <c r="AL158" s="100"/>
    </row>
    <row r="159" spans="21:38">
      <c r="U159" s="150"/>
      <c r="V159" s="150"/>
      <c r="W159" s="150"/>
      <c r="X159" s="150"/>
      <c r="Y159" s="97"/>
      <c r="Z159" s="97"/>
      <c r="AA159" s="97"/>
      <c r="AB159" s="97"/>
      <c r="AC159" s="87"/>
      <c r="AD159" s="87"/>
      <c r="AE159" s="87"/>
      <c r="AF159" s="87"/>
      <c r="AG159" s="87"/>
      <c r="AH159" s="100"/>
      <c r="AI159" s="100"/>
      <c r="AJ159" s="100"/>
      <c r="AK159" s="100"/>
      <c r="AL159" s="100"/>
    </row>
    <row r="160" spans="21:38">
      <c r="U160" s="150"/>
      <c r="V160" s="150"/>
      <c r="W160" s="150"/>
      <c r="X160" s="150"/>
      <c r="Y160" s="97"/>
      <c r="Z160" s="97"/>
      <c r="AA160" s="97"/>
      <c r="AB160" s="97"/>
      <c r="AC160" s="87"/>
      <c r="AD160" s="87"/>
      <c r="AE160" s="87"/>
      <c r="AF160" s="87"/>
      <c r="AG160" s="87"/>
      <c r="AH160" s="100"/>
      <c r="AI160" s="100"/>
      <c r="AJ160" s="100"/>
      <c r="AK160" s="100"/>
      <c r="AL160" s="100"/>
    </row>
    <row r="161" spans="21:38">
      <c r="U161" s="151"/>
      <c r="V161" s="151"/>
      <c r="W161" s="151"/>
      <c r="X161" s="151"/>
      <c r="Y161" s="98"/>
      <c r="Z161" s="98"/>
      <c r="AA161" s="98"/>
      <c r="AB161" s="98"/>
      <c r="AC161" s="98"/>
      <c r="AD161" s="98"/>
      <c r="AE161" s="98"/>
      <c r="AF161" s="98"/>
      <c r="AG161" s="98"/>
      <c r="AH161" s="100"/>
      <c r="AI161" s="100"/>
      <c r="AJ161" s="100"/>
      <c r="AK161" s="100"/>
      <c r="AL161" s="100"/>
    </row>
    <row r="162" spans="21:38"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</row>
    <row r="163" spans="21:38"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</row>
    <row r="164" spans="21:38">
      <c r="U164" s="152"/>
      <c r="V164" s="152"/>
      <c r="W164" s="152"/>
      <c r="X164" s="152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100"/>
      <c r="AK164" s="100"/>
      <c r="AL164" s="100"/>
    </row>
    <row r="165" spans="21:38">
      <c r="U165" s="152"/>
      <c r="V165" s="152"/>
      <c r="W165" s="152"/>
      <c r="X165" s="152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100"/>
      <c r="AK165" s="100"/>
      <c r="AL165" s="100"/>
    </row>
    <row r="166" spans="21:38">
      <c r="U166" s="152"/>
      <c r="V166" s="152"/>
      <c r="W166" s="152"/>
      <c r="X166" s="152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100"/>
      <c r="AK166" s="100"/>
      <c r="AL166" s="100"/>
    </row>
    <row r="167" spans="21:38">
      <c r="U167" s="152"/>
      <c r="V167" s="152"/>
      <c r="W167" s="152"/>
      <c r="X167" s="152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100"/>
      <c r="AK167" s="100"/>
      <c r="AL167" s="100"/>
    </row>
    <row r="168" spans="21:38">
      <c r="U168" s="150"/>
      <c r="V168" s="150"/>
      <c r="W168" s="150"/>
      <c r="X168" s="150"/>
      <c r="Y168" s="97"/>
      <c r="Z168" s="97"/>
      <c r="AA168" s="97"/>
      <c r="AB168" s="97"/>
      <c r="AC168" s="87"/>
      <c r="AD168" s="87"/>
      <c r="AE168" s="87"/>
      <c r="AF168" s="87"/>
      <c r="AG168" s="87"/>
      <c r="AH168" s="87"/>
      <c r="AI168" s="87"/>
      <c r="AJ168" s="100"/>
      <c r="AK168" s="100"/>
      <c r="AL168" s="100"/>
    </row>
    <row r="169" spans="21:38">
      <c r="U169" s="150"/>
      <c r="V169" s="150"/>
      <c r="W169" s="150"/>
      <c r="X169" s="150"/>
      <c r="Y169" s="97"/>
      <c r="Z169" s="97"/>
      <c r="AA169" s="97"/>
      <c r="AB169" s="97"/>
      <c r="AC169" s="87"/>
      <c r="AD169" s="87"/>
      <c r="AE169" s="87"/>
      <c r="AF169" s="87"/>
      <c r="AG169" s="87"/>
      <c r="AH169" s="87"/>
      <c r="AI169" s="87"/>
      <c r="AJ169" s="100"/>
      <c r="AK169" s="100"/>
      <c r="AL169" s="100"/>
    </row>
    <row r="170" spans="21:38">
      <c r="U170" s="150"/>
      <c r="V170" s="150"/>
      <c r="W170" s="150"/>
      <c r="X170" s="150"/>
      <c r="Y170" s="97"/>
      <c r="Z170" s="97"/>
      <c r="AA170" s="97"/>
      <c r="AB170" s="97"/>
      <c r="AC170" s="87"/>
      <c r="AD170" s="87"/>
      <c r="AE170" s="87"/>
      <c r="AF170" s="87"/>
      <c r="AG170" s="87"/>
      <c r="AH170" s="87"/>
      <c r="AI170" s="87"/>
      <c r="AJ170" s="100"/>
      <c r="AK170" s="100"/>
      <c r="AL170" s="100"/>
    </row>
    <row r="171" spans="21:38">
      <c r="U171" s="150"/>
      <c r="V171" s="150"/>
      <c r="W171" s="150"/>
      <c r="X171" s="150"/>
      <c r="Y171" s="97"/>
      <c r="Z171" s="97"/>
      <c r="AA171" s="97"/>
      <c r="AB171" s="97"/>
      <c r="AC171" s="87"/>
      <c r="AD171" s="87"/>
      <c r="AE171" s="87"/>
      <c r="AF171" s="87"/>
      <c r="AG171" s="87"/>
      <c r="AH171" s="87"/>
      <c r="AI171" s="87"/>
      <c r="AJ171" s="100"/>
      <c r="AK171" s="100"/>
      <c r="AL171" s="100"/>
    </row>
    <row r="172" spans="21:38">
      <c r="U172" s="150"/>
      <c r="V172" s="150"/>
      <c r="W172" s="150"/>
      <c r="X172" s="150"/>
      <c r="Y172" s="97"/>
      <c r="Z172" s="97"/>
      <c r="AA172" s="97"/>
      <c r="AB172" s="97"/>
      <c r="AC172" s="87"/>
      <c r="AD172" s="87"/>
      <c r="AE172" s="87"/>
      <c r="AF172" s="87"/>
      <c r="AG172" s="87"/>
      <c r="AH172" s="87"/>
      <c r="AI172" s="87"/>
      <c r="AJ172" s="100"/>
      <c r="AK172" s="100"/>
      <c r="AL172" s="100"/>
    </row>
    <row r="173" spans="21:38">
      <c r="U173" s="151"/>
      <c r="V173" s="151"/>
      <c r="W173" s="151"/>
      <c r="X173" s="151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100"/>
      <c r="AK173" s="100"/>
      <c r="AL173" s="100"/>
    </row>
    <row r="174" spans="21:38"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</row>
    <row r="175" spans="21:38"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</row>
    <row r="176" spans="21:38">
      <c r="U176" s="152"/>
      <c r="V176" s="152"/>
      <c r="W176" s="152"/>
      <c r="X176" s="152"/>
      <c r="Y176" s="96"/>
      <c r="Z176" s="96"/>
      <c r="AA176" s="96"/>
      <c r="AB176" s="96"/>
      <c r="AC176" s="96"/>
      <c r="AD176" s="96"/>
      <c r="AE176" s="96"/>
      <c r="AF176" s="96"/>
      <c r="AG176" s="96"/>
      <c r="AH176" s="100"/>
      <c r="AI176" s="100"/>
      <c r="AJ176" s="100"/>
      <c r="AK176" s="100"/>
      <c r="AL176" s="100"/>
    </row>
    <row r="177" spans="21:38">
      <c r="U177" s="152"/>
      <c r="V177" s="152"/>
      <c r="W177" s="152"/>
      <c r="X177" s="152"/>
      <c r="Y177" s="97"/>
      <c r="Z177" s="97"/>
      <c r="AA177" s="97"/>
      <c r="AB177" s="97"/>
      <c r="AC177" s="97"/>
      <c r="AD177" s="97"/>
      <c r="AE177" s="97"/>
      <c r="AF177" s="97"/>
      <c r="AG177" s="97"/>
      <c r="AH177" s="100"/>
      <c r="AI177" s="100"/>
      <c r="AJ177" s="100"/>
      <c r="AK177" s="100"/>
      <c r="AL177" s="100"/>
    </row>
    <row r="178" spans="21:38">
      <c r="U178" s="152"/>
      <c r="V178" s="152"/>
      <c r="W178" s="152"/>
      <c r="X178" s="152"/>
      <c r="Y178" s="97"/>
      <c r="Z178" s="97"/>
      <c r="AA178" s="97"/>
      <c r="AB178" s="97"/>
      <c r="AC178" s="97"/>
      <c r="AD178" s="97"/>
      <c r="AE178" s="97"/>
      <c r="AF178" s="97"/>
      <c r="AG178" s="97"/>
      <c r="AH178" s="100"/>
      <c r="AI178" s="100"/>
      <c r="AJ178" s="100"/>
      <c r="AK178" s="100"/>
      <c r="AL178" s="100"/>
    </row>
    <row r="179" spans="21:38">
      <c r="U179" s="152"/>
      <c r="V179" s="152"/>
      <c r="W179" s="152"/>
      <c r="X179" s="152"/>
      <c r="Y179" s="98"/>
      <c r="Z179" s="98"/>
      <c r="AA179" s="98"/>
      <c r="AB179" s="98"/>
      <c r="AC179" s="98"/>
      <c r="AD179" s="98"/>
      <c r="AE179" s="98"/>
      <c r="AF179" s="98"/>
      <c r="AG179" s="98"/>
      <c r="AH179" s="100"/>
      <c r="AI179" s="100"/>
      <c r="AJ179" s="100"/>
      <c r="AK179" s="100"/>
      <c r="AL179" s="100"/>
    </row>
    <row r="180" spans="21:38">
      <c r="U180" s="150"/>
      <c r="V180" s="150"/>
      <c r="W180" s="150"/>
      <c r="X180" s="150"/>
      <c r="Y180" s="97"/>
      <c r="Z180" s="97"/>
      <c r="AA180" s="97"/>
      <c r="AB180" s="97"/>
      <c r="AC180" s="87"/>
      <c r="AD180" s="87"/>
      <c r="AE180" s="87"/>
      <c r="AF180" s="87"/>
      <c r="AG180" s="87"/>
      <c r="AH180" s="100"/>
      <c r="AI180" s="100"/>
      <c r="AJ180" s="100"/>
      <c r="AK180" s="100"/>
      <c r="AL180" s="100"/>
    </row>
    <row r="181" spans="21:38">
      <c r="U181" s="150"/>
      <c r="V181" s="150"/>
      <c r="W181" s="150"/>
      <c r="X181" s="150"/>
      <c r="Y181" s="97"/>
      <c r="Z181" s="97"/>
      <c r="AA181" s="97"/>
      <c r="AB181" s="97"/>
      <c r="AC181" s="87"/>
      <c r="AD181" s="87"/>
      <c r="AE181" s="87"/>
      <c r="AF181" s="87"/>
      <c r="AG181" s="87"/>
      <c r="AH181" s="100"/>
      <c r="AI181" s="100"/>
      <c r="AJ181" s="100"/>
      <c r="AK181" s="100"/>
      <c r="AL181" s="100"/>
    </row>
    <row r="182" spans="21:38">
      <c r="U182" s="150"/>
      <c r="V182" s="150"/>
      <c r="W182" s="150"/>
      <c r="X182" s="150"/>
      <c r="Y182" s="97"/>
      <c r="Z182" s="97"/>
      <c r="AA182" s="97"/>
      <c r="AB182" s="97"/>
      <c r="AC182" s="87"/>
      <c r="AD182" s="87"/>
      <c r="AE182" s="87"/>
      <c r="AF182" s="87"/>
      <c r="AG182" s="87"/>
      <c r="AH182" s="100"/>
      <c r="AI182" s="100"/>
      <c r="AJ182" s="100"/>
      <c r="AK182" s="100"/>
      <c r="AL182" s="100"/>
    </row>
    <row r="183" spans="21:38">
      <c r="U183" s="150"/>
      <c r="V183" s="150"/>
      <c r="W183" s="150"/>
      <c r="X183" s="150"/>
      <c r="Y183" s="97"/>
      <c r="Z183" s="97"/>
      <c r="AA183" s="97"/>
      <c r="AB183" s="101"/>
      <c r="AC183" s="87"/>
      <c r="AD183" s="87"/>
      <c r="AE183" s="87"/>
      <c r="AF183" s="87"/>
      <c r="AG183" s="87"/>
      <c r="AH183" s="100"/>
      <c r="AI183" s="100"/>
      <c r="AJ183" s="100"/>
      <c r="AK183" s="100"/>
      <c r="AL183" s="100"/>
    </row>
    <row r="184" spans="21:38">
      <c r="U184" s="150"/>
      <c r="V184" s="150"/>
      <c r="W184" s="150"/>
      <c r="X184" s="150"/>
      <c r="Y184" s="97"/>
      <c r="Z184" s="97"/>
      <c r="AA184" s="97"/>
      <c r="AB184" s="97"/>
      <c r="AC184" s="87"/>
      <c r="AD184" s="87"/>
      <c r="AE184" s="87"/>
      <c r="AF184" s="87"/>
      <c r="AG184" s="87"/>
      <c r="AH184" s="100"/>
      <c r="AI184" s="100"/>
      <c r="AJ184" s="100"/>
      <c r="AK184" s="100"/>
      <c r="AL184" s="100"/>
    </row>
    <row r="185" spans="21:38">
      <c r="U185" s="151"/>
      <c r="V185" s="151"/>
      <c r="W185" s="151"/>
      <c r="X185" s="151"/>
      <c r="Y185" s="98"/>
      <c r="Z185" s="98"/>
      <c r="AA185" s="98"/>
      <c r="AB185" s="98"/>
      <c r="AC185" s="98"/>
      <c r="AD185" s="98"/>
      <c r="AE185" s="98"/>
      <c r="AF185" s="98"/>
      <c r="AG185" s="98"/>
      <c r="AH185" s="100"/>
      <c r="AI185" s="100"/>
      <c r="AJ185" s="100"/>
      <c r="AK185" s="100"/>
      <c r="AL185" s="100"/>
    </row>
    <row r="186" spans="21:38"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</row>
    <row r="187" spans="21:38"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</row>
    <row r="188" spans="21:38">
      <c r="U188" s="152"/>
      <c r="V188" s="152"/>
      <c r="W188" s="152"/>
      <c r="X188" s="152"/>
      <c r="Y188" s="96"/>
      <c r="Z188" s="96"/>
      <c r="AA188" s="96"/>
      <c r="AB188" s="96"/>
      <c r="AC188" s="96"/>
      <c r="AD188" s="96"/>
      <c r="AE188" s="96"/>
      <c r="AF188" s="96"/>
      <c r="AG188" s="96"/>
      <c r="AH188" s="100"/>
      <c r="AI188" s="100"/>
      <c r="AJ188" s="100"/>
      <c r="AK188" s="100"/>
      <c r="AL188" s="100"/>
    </row>
    <row r="189" spans="21:38">
      <c r="U189" s="152"/>
      <c r="V189" s="152"/>
      <c r="W189" s="152"/>
      <c r="X189" s="152"/>
      <c r="Y189" s="97"/>
      <c r="Z189" s="97"/>
      <c r="AA189" s="97"/>
      <c r="AB189" s="97"/>
      <c r="AC189" s="97"/>
      <c r="AD189" s="97"/>
      <c r="AE189" s="97"/>
      <c r="AF189" s="97"/>
      <c r="AG189" s="97"/>
      <c r="AH189" s="100"/>
      <c r="AI189" s="100"/>
      <c r="AJ189" s="100"/>
      <c r="AK189" s="100"/>
      <c r="AL189" s="100"/>
    </row>
    <row r="190" spans="21:38">
      <c r="U190" s="152"/>
      <c r="V190" s="152"/>
      <c r="W190" s="152"/>
      <c r="X190" s="152"/>
      <c r="Y190" s="97"/>
      <c r="Z190" s="97"/>
      <c r="AA190" s="97"/>
      <c r="AB190" s="97"/>
      <c r="AC190" s="97"/>
      <c r="AD190" s="97"/>
      <c r="AE190" s="97"/>
      <c r="AF190" s="97"/>
      <c r="AG190" s="97"/>
      <c r="AH190" s="100"/>
      <c r="AI190" s="100"/>
      <c r="AJ190" s="100"/>
      <c r="AK190" s="100"/>
      <c r="AL190" s="100"/>
    </row>
    <row r="191" spans="21:38">
      <c r="U191" s="152"/>
      <c r="V191" s="152"/>
      <c r="W191" s="152"/>
      <c r="X191" s="152"/>
      <c r="Y191" s="98"/>
      <c r="Z191" s="98"/>
      <c r="AA191" s="98"/>
      <c r="AB191" s="98"/>
      <c r="AC191" s="98"/>
      <c r="AD191" s="98"/>
      <c r="AE191" s="98"/>
      <c r="AF191" s="98"/>
      <c r="AG191" s="98"/>
      <c r="AH191" s="100"/>
      <c r="AI191" s="100"/>
      <c r="AJ191" s="100"/>
      <c r="AK191" s="100"/>
      <c r="AL191" s="100"/>
    </row>
    <row r="192" spans="21:38">
      <c r="U192" s="150"/>
      <c r="V192" s="150"/>
      <c r="W192" s="150"/>
      <c r="X192" s="150"/>
      <c r="Y192" s="97"/>
      <c r="Z192" s="97"/>
      <c r="AA192" s="97"/>
      <c r="AB192" s="97"/>
      <c r="AC192" s="87"/>
      <c r="AD192" s="87"/>
      <c r="AE192" s="87"/>
      <c r="AF192" s="87"/>
      <c r="AG192" s="87"/>
      <c r="AH192" s="100"/>
      <c r="AI192" s="100"/>
      <c r="AJ192" s="100"/>
      <c r="AK192" s="100"/>
      <c r="AL192" s="100"/>
    </row>
    <row r="193" spans="21:38">
      <c r="U193" s="150"/>
      <c r="V193" s="150"/>
      <c r="W193" s="150"/>
      <c r="X193" s="150"/>
      <c r="Y193" s="97"/>
      <c r="Z193" s="97"/>
      <c r="AA193" s="97"/>
      <c r="AB193" s="97"/>
      <c r="AC193" s="87"/>
      <c r="AD193" s="87"/>
      <c r="AE193" s="87"/>
      <c r="AF193" s="87"/>
      <c r="AG193" s="87"/>
      <c r="AH193" s="100"/>
      <c r="AI193" s="100"/>
      <c r="AJ193" s="100"/>
      <c r="AK193" s="100"/>
      <c r="AL193" s="100"/>
    </row>
    <row r="194" spans="21:38">
      <c r="U194" s="150"/>
      <c r="V194" s="150"/>
      <c r="W194" s="150"/>
      <c r="X194" s="150"/>
      <c r="Y194" s="97"/>
      <c r="Z194" s="97"/>
      <c r="AA194" s="97"/>
      <c r="AB194" s="97"/>
      <c r="AC194" s="87"/>
      <c r="AD194" s="87"/>
      <c r="AE194" s="87"/>
      <c r="AF194" s="87"/>
      <c r="AG194" s="87"/>
      <c r="AH194" s="100"/>
      <c r="AI194" s="100"/>
      <c r="AJ194" s="100"/>
      <c r="AK194" s="100"/>
      <c r="AL194" s="100"/>
    </row>
    <row r="195" spans="21:38">
      <c r="U195" s="150"/>
      <c r="V195" s="150"/>
      <c r="W195" s="150"/>
      <c r="X195" s="150"/>
      <c r="Y195" s="97"/>
      <c r="Z195" s="97"/>
      <c r="AA195" s="97"/>
      <c r="AB195" s="97"/>
      <c r="AC195" s="87"/>
      <c r="AD195" s="87"/>
      <c r="AE195" s="87"/>
      <c r="AF195" s="87"/>
      <c r="AG195" s="87"/>
      <c r="AH195" s="100"/>
      <c r="AI195" s="100"/>
      <c r="AJ195" s="100"/>
      <c r="AK195" s="100"/>
      <c r="AL195" s="100"/>
    </row>
    <row r="196" spans="21:38">
      <c r="U196" s="150"/>
      <c r="V196" s="150"/>
      <c r="W196" s="150"/>
      <c r="X196" s="150"/>
      <c r="Y196" s="97"/>
      <c r="Z196" s="97"/>
      <c r="AA196" s="97"/>
      <c r="AB196" s="97"/>
      <c r="AC196" s="87"/>
      <c r="AD196" s="87"/>
      <c r="AE196" s="87"/>
      <c r="AF196" s="87"/>
      <c r="AG196" s="87"/>
      <c r="AH196" s="100"/>
      <c r="AI196" s="100"/>
      <c r="AJ196" s="100"/>
      <c r="AK196" s="100"/>
      <c r="AL196" s="100"/>
    </row>
    <row r="197" spans="21:38">
      <c r="U197" s="151"/>
      <c r="V197" s="151"/>
      <c r="W197" s="151"/>
      <c r="X197" s="151"/>
      <c r="Y197" s="98"/>
      <c r="Z197" s="98"/>
      <c r="AA197" s="98"/>
      <c r="AB197" s="98"/>
      <c r="AC197" s="98"/>
      <c r="AD197" s="98"/>
      <c r="AE197" s="98"/>
      <c r="AF197" s="98"/>
      <c r="AG197" s="98"/>
      <c r="AH197" s="100"/>
      <c r="AI197" s="100"/>
      <c r="AJ197" s="100"/>
      <c r="AK197" s="100"/>
      <c r="AL197" s="100"/>
    </row>
    <row r="198" spans="21:38"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</row>
    <row r="199" spans="21:38"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</row>
    <row r="200" spans="21:38">
      <c r="U200" s="152"/>
      <c r="V200" s="152"/>
      <c r="W200" s="152"/>
      <c r="X200" s="152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100"/>
    </row>
    <row r="201" spans="21:38">
      <c r="U201" s="152"/>
      <c r="V201" s="152"/>
      <c r="W201" s="152"/>
      <c r="X201" s="152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100"/>
    </row>
    <row r="202" spans="21:38">
      <c r="U202" s="152"/>
      <c r="V202" s="152"/>
      <c r="W202" s="152"/>
      <c r="X202" s="152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100"/>
    </row>
    <row r="203" spans="21:38">
      <c r="U203" s="152"/>
      <c r="V203" s="152"/>
      <c r="W203" s="152"/>
      <c r="X203" s="152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100"/>
    </row>
    <row r="204" spans="21:38">
      <c r="U204" s="150"/>
      <c r="V204" s="150"/>
      <c r="W204" s="150"/>
      <c r="X204" s="150"/>
      <c r="Y204" s="97"/>
      <c r="Z204" s="97"/>
      <c r="AA204" s="97"/>
      <c r="AB204" s="97"/>
      <c r="AC204" s="87"/>
      <c r="AD204" s="87"/>
      <c r="AE204" s="87"/>
      <c r="AF204" s="87"/>
      <c r="AG204" s="87"/>
      <c r="AH204" s="87"/>
      <c r="AI204" s="87"/>
      <c r="AJ204" s="87"/>
      <c r="AK204" s="87"/>
      <c r="AL204" s="100"/>
    </row>
    <row r="205" spans="21:38">
      <c r="U205" s="150"/>
      <c r="V205" s="150"/>
      <c r="W205" s="150"/>
      <c r="X205" s="150"/>
      <c r="Y205" s="97"/>
      <c r="Z205" s="97"/>
      <c r="AA205" s="97"/>
      <c r="AB205" s="97"/>
      <c r="AC205" s="87"/>
      <c r="AD205" s="87"/>
      <c r="AE205" s="87"/>
      <c r="AF205" s="87"/>
      <c r="AG205" s="87"/>
      <c r="AH205" s="87"/>
      <c r="AI205" s="87"/>
      <c r="AJ205" s="87"/>
      <c r="AK205" s="87"/>
      <c r="AL205" s="100"/>
    </row>
    <row r="206" spans="21:38">
      <c r="U206" s="150"/>
      <c r="V206" s="150"/>
      <c r="W206" s="150"/>
      <c r="X206" s="150"/>
      <c r="Y206" s="97"/>
      <c r="Z206" s="97"/>
      <c r="AA206" s="97"/>
      <c r="AB206" s="97"/>
      <c r="AC206" s="87"/>
      <c r="AD206" s="87"/>
      <c r="AE206" s="87"/>
      <c r="AF206" s="87"/>
      <c r="AG206" s="87"/>
      <c r="AH206" s="87"/>
      <c r="AI206" s="87"/>
      <c r="AJ206" s="87"/>
      <c r="AK206" s="87"/>
      <c r="AL206" s="100"/>
    </row>
    <row r="207" spans="21:38">
      <c r="U207" s="150"/>
      <c r="V207" s="150"/>
      <c r="W207" s="150"/>
      <c r="X207" s="150"/>
      <c r="Y207" s="97"/>
      <c r="Z207" s="97"/>
      <c r="AA207" s="97"/>
      <c r="AB207" s="97"/>
      <c r="AC207" s="87"/>
      <c r="AD207" s="87"/>
      <c r="AE207" s="87"/>
      <c r="AF207" s="87"/>
      <c r="AG207" s="87"/>
      <c r="AH207" s="87"/>
      <c r="AI207" s="87"/>
      <c r="AJ207" s="87"/>
      <c r="AK207" s="87"/>
      <c r="AL207" s="100"/>
    </row>
    <row r="208" spans="21:38">
      <c r="U208" s="150"/>
      <c r="V208" s="150"/>
      <c r="W208" s="150"/>
      <c r="X208" s="150"/>
      <c r="Y208" s="97"/>
      <c r="Z208" s="97"/>
      <c r="AA208" s="97"/>
      <c r="AB208" s="97"/>
      <c r="AC208" s="87"/>
      <c r="AD208" s="87"/>
      <c r="AE208" s="87"/>
      <c r="AF208" s="87"/>
      <c r="AG208" s="87"/>
      <c r="AH208" s="87"/>
      <c r="AI208" s="87"/>
      <c r="AJ208" s="87"/>
      <c r="AK208" s="87"/>
      <c r="AL208" s="100"/>
    </row>
    <row r="209" spans="21:38">
      <c r="U209" s="151"/>
      <c r="V209" s="151"/>
      <c r="W209" s="151"/>
      <c r="X209" s="151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100"/>
    </row>
    <row r="210" spans="21:38"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</row>
    <row r="211" spans="21:38"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</row>
    <row r="212" spans="21:38"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</row>
    <row r="213" spans="21:38"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</row>
    <row r="214" spans="21:38"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</row>
    <row r="215" spans="21:38"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</row>
    <row r="216" spans="21:38"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</row>
    <row r="217" spans="21:38"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</row>
    <row r="218" spans="21:38"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</row>
  </sheetData>
  <sheetProtection selectLockedCells="1" selectUnlockedCells="1"/>
  <mergeCells count="272">
    <mergeCell ref="B45:H45"/>
    <mergeCell ref="J45:K45"/>
    <mergeCell ref="I15:I16"/>
    <mergeCell ref="J15:K16"/>
    <mergeCell ref="J14:K14"/>
    <mergeCell ref="J13:K13"/>
    <mergeCell ref="J12:K12"/>
    <mergeCell ref="J11:K11"/>
    <mergeCell ref="L15:L16"/>
    <mergeCell ref="B32:H32"/>
    <mergeCell ref="B33:H33"/>
    <mergeCell ref="B34:H34"/>
    <mergeCell ref="B35:H35"/>
    <mergeCell ref="B43:G43"/>
    <mergeCell ref="B31:H31"/>
    <mergeCell ref="A15:E16"/>
    <mergeCell ref="J38:K38"/>
    <mergeCell ref="J39:K39"/>
    <mergeCell ref="J40:K40"/>
    <mergeCell ref="J41:K41"/>
    <mergeCell ref="B29:H29"/>
    <mergeCell ref="B30:H30"/>
    <mergeCell ref="J27:K27"/>
    <mergeCell ref="J24:K24"/>
    <mergeCell ref="U110:X110"/>
    <mergeCell ref="U111:X111"/>
    <mergeCell ref="U112:X112"/>
    <mergeCell ref="U113:X113"/>
    <mergeCell ref="U94:X94"/>
    <mergeCell ref="U95:X95"/>
    <mergeCell ref="U96:X96"/>
    <mergeCell ref="U97:X97"/>
    <mergeCell ref="U98:X98"/>
    <mergeCell ref="U99:X99"/>
    <mergeCell ref="U100:X100"/>
    <mergeCell ref="U101:X101"/>
    <mergeCell ref="U102:X102"/>
    <mergeCell ref="U109:X109"/>
    <mergeCell ref="U108:X108"/>
    <mergeCell ref="U107:X107"/>
    <mergeCell ref="U106:X106"/>
    <mergeCell ref="U105:X105"/>
    <mergeCell ref="U84:X84"/>
    <mergeCell ref="U85:X85"/>
    <mergeCell ref="U86:X86"/>
    <mergeCell ref="U87:X87"/>
    <mergeCell ref="U88:X88"/>
    <mergeCell ref="U89:X89"/>
    <mergeCell ref="U90:X90"/>
    <mergeCell ref="U93:X93"/>
    <mergeCell ref="U72:X72"/>
    <mergeCell ref="U73:X73"/>
    <mergeCell ref="U74:X74"/>
    <mergeCell ref="U75:X75"/>
    <mergeCell ref="U76:X76"/>
    <mergeCell ref="U77:X77"/>
    <mergeCell ref="U78:X78"/>
    <mergeCell ref="U81:X81"/>
    <mergeCell ref="U82:X82"/>
    <mergeCell ref="U83:X83"/>
    <mergeCell ref="U55:X55"/>
    <mergeCell ref="U56:X56"/>
    <mergeCell ref="U57:X57"/>
    <mergeCell ref="U58:X58"/>
    <mergeCell ref="U59:X59"/>
    <mergeCell ref="U60:X60"/>
    <mergeCell ref="U61:X61"/>
    <mergeCell ref="N20:O21"/>
    <mergeCell ref="N22:O22"/>
    <mergeCell ref="N36:Q36"/>
    <mergeCell ref="Q20:Q21"/>
    <mergeCell ref="P20:P21"/>
    <mergeCell ref="N29:Q29"/>
    <mergeCell ref="R20:R21"/>
    <mergeCell ref="S20:S21"/>
    <mergeCell ref="N31:Q31"/>
    <mergeCell ref="N28:Q28"/>
    <mergeCell ref="O25:Q25"/>
    <mergeCell ref="N27:Q27"/>
    <mergeCell ref="N24:Q24"/>
    <mergeCell ref="P37:Q37"/>
    <mergeCell ref="P35:Q35"/>
    <mergeCell ref="N44:O44"/>
    <mergeCell ref="S55:T55"/>
    <mergeCell ref="M19:M21"/>
    <mergeCell ref="N46:Q46"/>
    <mergeCell ref="P22:Q22"/>
    <mergeCell ref="F15:G16"/>
    <mergeCell ref="A22:K22"/>
    <mergeCell ref="A10:E11"/>
    <mergeCell ref="N12:Q12"/>
    <mergeCell ref="N13:Q13"/>
    <mergeCell ref="N14:Q14"/>
    <mergeCell ref="N15:Q15"/>
    <mergeCell ref="B36:H36"/>
    <mergeCell ref="B44:H44"/>
    <mergeCell ref="B37:H37"/>
    <mergeCell ref="B38:G38"/>
    <mergeCell ref="B39:G39"/>
    <mergeCell ref="B40:G40"/>
    <mergeCell ref="B41:G41"/>
    <mergeCell ref="B42:G42"/>
    <mergeCell ref="P19:Q19"/>
    <mergeCell ref="N19:O19"/>
    <mergeCell ref="B27:H27"/>
    <mergeCell ref="B28:H28"/>
    <mergeCell ref="N33:Q33"/>
    <mergeCell ref="N34:Q34"/>
    <mergeCell ref="A1:K1"/>
    <mergeCell ref="A18:A21"/>
    <mergeCell ref="A5:K5"/>
    <mergeCell ref="A4:K4"/>
    <mergeCell ref="A2:K2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J23:K23"/>
    <mergeCell ref="F10:G11"/>
    <mergeCell ref="I10:L10"/>
    <mergeCell ref="B23:H23"/>
    <mergeCell ref="B24:H24"/>
    <mergeCell ref="B25:H25"/>
    <mergeCell ref="J25:K25"/>
    <mergeCell ref="J28:K28"/>
    <mergeCell ref="J29:K29"/>
    <mergeCell ref="J30:K30"/>
    <mergeCell ref="J31:K31"/>
    <mergeCell ref="N30:O30"/>
    <mergeCell ref="P30:Q30"/>
    <mergeCell ref="J32:K32"/>
    <mergeCell ref="J33:K33"/>
    <mergeCell ref="J34:K34"/>
    <mergeCell ref="J35:K35"/>
    <mergeCell ref="J36:K36"/>
    <mergeCell ref="J44:K44"/>
    <mergeCell ref="J37:K37"/>
    <mergeCell ref="N32:Q32"/>
    <mergeCell ref="J43:K43"/>
    <mergeCell ref="J42:K42"/>
    <mergeCell ref="P44:Q44"/>
    <mergeCell ref="S56:T56"/>
    <mergeCell ref="J48:K48"/>
    <mergeCell ref="B48:H48"/>
    <mergeCell ref="J46:K46"/>
    <mergeCell ref="J47:K47"/>
    <mergeCell ref="A55:K55"/>
    <mergeCell ref="A56:K56"/>
    <mergeCell ref="B46:G46"/>
    <mergeCell ref="B47:G47"/>
    <mergeCell ref="O49:T49"/>
    <mergeCell ref="J50:K50"/>
    <mergeCell ref="I57:K57"/>
    <mergeCell ref="I58:K58"/>
    <mergeCell ref="I59:K59"/>
    <mergeCell ref="I60:K60"/>
    <mergeCell ref="I61:K61"/>
    <mergeCell ref="I62:K62"/>
    <mergeCell ref="U62:X62"/>
    <mergeCell ref="U63:X63"/>
    <mergeCell ref="A57:F57"/>
    <mergeCell ref="A58:F58"/>
    <mergeCell ref="A59:F59"/>
    <mergeCell ref="A60:F60"/>
    <mergeCell ref="A61:F61"/>
    <mergeCell ref="A62:F62"/>
    <mergeCell ref="U64:X64"/>
    <mergeCell ref="A80:K80"/>
    <mergeCell ref="A68:G68"/>
    <mergeCell ref="A69:G69"/>
    <mergeCell ref="A70:G70"/>
    <mergeCell ref="A71:G71"/>
    <mergeCell ref="J71:K71"/>
    <mergeCell ref="A64:K64"/>
    <mergeCell ref="A65:G65"/>
    <mergeCell ref="A66:G66"/>
    <mergeCell ref="A67:G67"/>
    <mergeCell ref="A73:K73"/>
    <mergeCell ref="A75:K75"/>
    <mergeCell ref="A77:K77"/>
    <mergeCell ref="A78:K78"/>
    <mergeCell ref="J65:K65"/>
    <mergeCell ref="J66:K66"/>
    <mergeCell ref="J67:K67"/>
    <mergeCell ref="J68:K68"/>
    <mergeCell ref="J69:K69"/>
    <mergeCell ref="J70:K70"/>
    <mergeCell ref="U69:X69"/>
    <mergeCell ref="U70:X70"/>
    <mergeCell ref="U71:X71"/>
    <mergeCell ref="U114:X114"/>
    <mergeCell ref="U152:X152"/>
    <mergeCell ref="U153:X153"/>
    <mergeCell ref="U154:X154"/>
    <mergeCell ref="U155:X155"/>
    <mergeCell ref="U156:X156"/>
    <mergeCell ref="U157:X157"/>
    <mergeCell ref="U158:X158"/>
    <mergeCell ref="U126:X126"/>
    <mergeCell ref="U125:X125"/>
    <mergeCell ref="U124:X124"/>
    <mergeCell ref="U123:X123"/>
    <mergeCell ref="U122:X122"/>
    <mergeCell ref="U121:X121"/>
    <mergeCell ref="U120:X120"/>
    <mergeCell ref="U119:X119"/>
    <mergeCell ref="U118:X118"/>
    <mergeCell ref="U138:X138"/>
    <mergeCell ref="U142:X142"/>
    <mergeCell ref="U143:X143"/>
    <mergeCell ref="U145:X145"/>
    <mergeCell ref="U144:X144"/>
    <mergeCell ref="U146:X146"/>
    <mergeCell ref="U147:X147"/>
    <mergeCell ref="U160:X160"/>
    <mergeCell ref="U161:X161"/>
    <mergeCell ref="U164:X164"/>
    <mergeCell ref="U165:X165"/>
    <mergeCell ref="U166:X166"/>
    <mergeCell ref="U167:X167"/>
    <mergeCell ref="U168:X168"/>
    <mergeCell ref="U169:X169"/>
    <mergeCell ref="U117:X117"/>
    <mergeCell ref="U141:X141"/>
    <mergeCell ref="U139:X139"/>
    <mergeCell ref="U140:X140"/>
    <mergeCell ref="U206:X206"/>
    <mergeCell ref="U207:X207"/>
    <mergeCell ref="U208:X208"/>
    <mergeCell ref="U209:X209"/>
    <mergeCell ref="U194:X194"/>
    <mergeCell ref="U195:X195"/>
    <mergeCell ref="U196:X196"/>
    <mergeCell ref="U197:X197"/>
    <mergeCell ref="U200:X200"/>
    <mergeCell ref="U201:X201"/>
    <mergeCell ref="U202:X202"/>
    <mergeCell ref="U203:X203"/>
    <mergeCell ref="U204:X204"/>
    <mergeCell ref="N18:O18"/>
    <mergeCell ref="P18:Q18"/>
    <mergeCell ref="U205:X205"/>
    <mergeCell ref="U183:X183"/>
    <mergeCell ref="U184:X184"/>
    <mergeCell ref="U185:X185"/>
    <mergeCell ref="U188:X188"/>
    <mergeCell ref="U189:X189"/>
    <mergeCell ref="U190:X190"/>
    <mergeCell ref="U191:X191"/>
    <mergeCell ref="U192:X192"/>
    <mergeCell ref="U193:X193"/>
    <mergeCell ref="U172:X172"/>
    <mergeCell ref="U173:X173"/>
    <mergeCell ref="U176:X176"/>
    <mergeCell ref="U177:X177"/>
    <mergeCell ref="U178:X178"/>
    <mergeCell ref="U179:X179"/>
    <mergeCell ref="U180:X180"/>
    <mergeCell ref="U170:X170"/>
    <mergeCell ref="U171:X171"/>
    <mergeCell ref="U181:X181"/>
    <mergeCell ref="U182:X182"/>
    <mergeCell ref="U159:X159"/>
  </mergeCells>
  <printOptions horizontalCentered="1"/>
  <pageMargins left="0" right="0" top="0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3"/>
  <sheetViews>
    <sheetView topLeftCell="A109" workbookViewId="0">
      <selection activeCell="K122" sqref="K122"/>
    </sheetView>
  </sheetViews>
  <sheetFormatPr defaultRowHeight="12.75"/>
  <cols>
    <col min="1" max="1" width="5.140625" style="27" customWidth="1"/>
    <col min="2" max="2" width="27.7109375" style="27" customWidth="1"/>
    <col min="3" max="3" width="17.7109375" style="27" customWidth="1"/>
    <col min="4" max="4" width="9.5703125" style="27" bestFit="1" customWidth="1"/>
    <col min="5" max="5" width="12.5703125" style="27" customWidth="1"/>
    <col min="6" max="6" width="12" style="27" bestFit="1" customWidth="1"/>
    <col min="7" max="7" width="14.28515625" style="27" customWidth="1"/>
    <col min="8" max="8" width="13.7109375" style="27" customWidth="1"/>
    <col min="9" max="9" width="13.140625" style="27" customWidth="1"/>
    <col min="10" max="10" width="14" style="27" customWidth="1"/>
    <col min="11" max="11" width="11.5703125" style="27" customWidth="1"/>
    <col min="12" max="12" width="14.42578125" style="27" customWidth="1"/>
    <col min="13" max="20" width="9.140625" style="27"/>
    <col min="21" max="21" width="11.42578125" style="27" customWidth="1"/>
    <col min="22" max="16384" width="9.140625" style="27"/>
  </cols>
  <sheetData>
    <row r="1" spans="1:17">
      <c r="A1" s="253" t="s">
        <v>70</v>
      </c>
      <c r="B1" s="253"/>
      <c r="C1" s="253"/>
      <c r="G1" s="67">
        <v>563342</v>
      </c>
    </row>
    <row r="2" spans="1:17">
      <c r="A2" s="253"/>
      <c r="B2" s="253"/>
      <c r="C2" s="253"/>
      <c r="G2" s="67">
        <v>117363</v>
      </c>
    </row>
    <row r="3" spans="1:17">
      <c r="A3" s="254"/>
      <c r="B3" s="254"/>
      <c r="C3" s="254"/>
      <c r="E3" s="28">
        <v>2095955</v>
      </c>
      <c r="F3" s="28">
        <v>367248</v>
      </c>
      <c r="G3" s="28">
        <v>680705</v>
      </c>
      <c r="H3" s="28">
        <v>2632688</v>
      </c>
      <c r="I3" s="28">
        <v>42840</v>
      </c>
      <c r="J3" s="28">
        <v>3607931</v>
      </c>
      <c r="K3" s="41"/>
      <c r="L3" s="43"/>
      <c r="M3" s="44"/>
      <c r="N3" s="23"/>
      <c r="O3" s="23"/>
      <c r="P3" s="23"/>
      <c r="Q3" s="23"/>
    </row>
    <row r="4" spans="1:17" ht="25.5">
      <c r="A4" s="29" t="s">
        <v>13</v>
      </c>
      <c r="B4" s="30" t="s">
        <v>14</v>
      </c>
      <c r="C4" s="30" t="s">
        <v>15</v>
      </c>
      <c r="D4" s="26"/>
      <c r="E4" s="31" t="s">
        <v>81</v>
      </c>
      <c r="F4" s="32" t="s">
        <v>82</v>
      </c>
      <c r="G4" s="33" t="s">
        <v>86</v>
      </c>
      <c r="H4" s="33" t="s">
        <v>83</v>
      </c>
      <c r="I4" s="33" t="s">
        <v>84</v>
      </c>
      <c r="J4" s="34" t="s">
        <v>85</v>
      </c>
      <c r="K4" s="42"/>
      <c r="L4" s="35"/>
      <c r="M4" s="45">
        <v>3166.4140000000002</v>
      </c>
      <c r="N4" s="23"/>
      <c r="O4" s="23"/>
      <c r="P4" s="23"/>
      <c r="Q4" s="23"/>
    </row>
    <row r="5" spans="1:17">
      <c r="A5" s="26">
        <v>1</v>
      </c>
      <c r="B5" s="26" t="s">
        <v>16</v>
      </c>
      <c r="C5" s="36">
        <v>16019.8</v>
      </c>
      <c r="D5" s="46">
        <f>C5*100/C54</f>
        <v>5.0592878884441514</v>
      </c>
      <c r="E5" s="24"/>
      <c r="F5" s="24"/>
      <c r="G5" s="47">
        <f t="shared" ref="G5:G53" si="0">D5*N5</f>
        <v>34438.825621033764</v>
      </c>
      <c r="H5" s="24"/>
      <c r="I5" s="61"/>
      <c r="J5" s="24">
        <f t="shared" ref="J5:J53" si="1">D5*Q5</f>
        <v>182535.61610642195</v>
      </c>
      <c r="K5" s="41"/>
      <c r="M5" s="45">
        <v>3166.4140000000002</v>
      </c>
      <c r="N5" s="45">
        <v>6807.05</v>
      </c>
      <c r="O5" s="45">
        <v>26326.880000000001</v>
      </c>
      <c r="P5" s="45">
        <v>428.4</v>
      </c>
      <c r="Q5" s="45">
        <v>36079.31</v>
      </c>
    </row>
    <row r="6" spans="1:17">
      <c r="A6" s="26">
        <v>2</v>
      </c>
      <c r="B6" s="26" t="s">
        <v>17</v>
      </c>
      <c r="C6" s="36">
        <v>5174</v>
      </c>
      <c r="D6" s="46">
        <f>C6*100/C54</f>
        <v>1.6340251148460054</v>
      </c>
      <c r="E6" s="24"/>
      <c r="F6" s="24"/>
      <c r="G6" s="47">
        <f t="shared" si="0"/>
        <v>11122.890658012502</v>
      </c>
      <c r="H6" s="24"/>
      <c r="I6" s="61"/>
      <c r="J6" s="24">
        <f t="shared" si="1"/>
        <v>58954.498666314626</v>
      </c>
      <c r="K6" s="41"/>
      <c r="M6" s="45">
        <v>3166.4140000000002</v>
      </c>
      <c r="N6" s="45">
        <v>6807.05</v>
      </c>
      <c r="O6" s="45">
        <v>26326.880000000001</v>
      </c>
      <c r="P6" s="45">
        <v>428.4</v>
      </c>
      <c r="Q6" s="45">
        <v>36079.31</v>
      </c>
    </row>
    <row r="7" spans="1:17">
      <c r="A7" s="26">
        <v>3</v>
      </c>
      <c r="B7" s="26" t="s">
        <v>18</v>
      </c>
      <c r="C7" s="36">
        <v>3841.8</v>
      </c>
      <c r="D7" s="46">
        <f t="shared" ref="D7:D53" si="2">C7/M7</f>
        <v>1.2132968083137581</v>
      </c>
      <c r="E7" s="24"/>
      <c r="F7" s="24"/>
      <c r="G7" s="47">
        <f t="shared" si="0"/>
        <v>8258.9720390321672</v>
      </c>
      <c r="H7" s="24"/>
      <c r="I7" s="61"/>
      <c r="J7" s="24">
        <f t="shared" si="1"/>
        <v>43774.911669162655</v>
      </c>
      <c r="K7" s="41"/>
      <c r="M7" s="45">
        <v>3166.4140000000002</v>
      </c>
      <c r="N7" s="45">
        <v>6807.05</v>
      </c>
      <c r="O7" s="45">
        <v>26326.880000000001</v>
      </c>
      <c r="P7" s="45">
        <v>428.4</v>
      </c>
      <c r="Q7" s="45">
        <v>36079.31</v>
      </c>
    </row>
    <row r="8" spans="1:17">
      <c r="A8" s="25">
        <v>4</v>
      </c>
      <c r="B8" s="26" t="s">
        <v>19</v>
      </c>
      <c r="C8" s="37">
        <v>1281.2</v>
      </c>
      <c r="D8" s="46">
        <f t="shared" si="2"/>
        <v>0.40462175824134178</v>
      </c>
      <c r="E8" s="24"/>
      <c r="F8" s="24"/>
      <c r="G8" s="47">
        <f t="shared" si="0"/>
        <v>2754.2805394367256</v>
      </c>
      <c r="H8" s="24"/>
      <c r="I8" s="61"/>
      <c r="J8" s="24">
        <f t="shared" si="1"/>
        <v>14598.473848334424</v>
      </c>
      <c r="K8" s="41"/>
      <c r="M8" s="45">
        <v>3166.4140000000002</v>
      </c>
      <c r="N8" s="45">
        <v>6807.05</v>
      </c>
      <c r="O8" s="45">
        <v>26326.880000000001</v>
      </c>
      <c r="P8" s="45">
        <v>428.4</v>
      </c>
      <c r="Q8" s="45">
        <v>36079.31</v>
      </c>
    </row>
    <row r="9" spans="1:17">
      <c r="A9" s="25">
        <v>5</v>
      </c>
      <c r="B9" s="26" t="s">
        <v>20</v>
      </c>
      <c r="C9" s="37">
        <v>8073.2</v>
      </c>
      <c r="D9" s="46">
        <f t="shared" si="2"/>
        <v>2.5496350129831411</v>
      </c>
      <c r="E9" s="24"/>
      <c r="F9" s="24"/>
      <c r="G9" s="47">
        <f t="shared" si="0"/>
        <v>17355.493015126893</v>
      </c>
      <c r="H9" s="24"/>
      <c r="I9" s="61"/>
      <c r="J9" s="24">
        <f t="shared" si="1"/>
        <v>91989.072020272768</v>
      </c>
      <c r="K9" s="41"/>
      <c r="M9" s="45">
        <v>3166.4140000000002</v>
      </c>
      <c r="N9" s="45">
        <v>6807.05</v>
      </c>
      <c r="O9" s="45">
        <v>26326.880000000001</v>
      </c>
      <c r="P9" s="45">
        <v>428.4</v>
      </c>
      <c r="Q9" s="45">
        <v>36079.31</v>
      </c>
    </row>
    <row r="10" spans="1:17">
      <c r="A10" s="25">
        <v>6</v>
      </c>
      <c r="B10" s="26" t="s">
        <v>21</v>
      </c>
      <c r="C10" s="37">
        <v>1941.8</v>
      </c>
      <c r="D10" s="46">
        <f t="shared" si="2"/>
        <v>0.61324893080942666</v>
      </c>
      <c r="E10" s="24"/>
      <c r="F10" s="24"/>
      <c r="G10" s="47">
        <f t="shared" si="0"/>
        <v>4174.416134466308</v>
      </c>
      <c r="H10" s="24"/>
      <c r="I10" s="61"/>
      <c r="J10" s="24">
        <f t="shared" si="1"/>
        <v>22125.598281841852</v>
      </c>
      <c r="K10" s="41"/>
      <c r="M10" s="45">
        <v>3166.4140000000002</v>
      </c>
      <c r="N10" s="45">
        <v>6807.05</v>
      </c>
      <c r="O10" s="45">
        <v>26326.880000000001</v>
      </c>
      <c r="P10" s="45">
        <v>428.4</v>
      </c>
      <c r="Q10" s="45">
        <v>36079.31</v>
      </c>
    </row>
    <row r="11" spans="1:17">
      <c r="A11" s="25">
        <v>7</v>
      </c>
      <c r="B11" s="26" t="s">
        <v>22</v>
      </c>
      <c r="C11" s="37">
        <v>1268.5999999999999</v>
      </c>
      <c r="D11" s="46">
        <f t="shared" si="2"/>
        <v>0.40064249336947089</v>
      </c>
      <c r="E11" s="24"/>
      <c r="F11" s="24"/>
      <c r="G11" s="47">
        <f t="shared" si="0"/>
        <v>2727.1934844906568</v>
      </c>
      <c r="H11" s="24"/>
      <c r="I11" s="61"/>
      <c r="J11" s="24">
        <f t="shared" si="1"/>
        <v>14454.904717450083</v>
      </c>
      <c r="K11" s="41"/>
      <c r="M11" s="45">
        <v>3166.4140000000002</v>
      </c>
      <c r="N11" s="45">
        <v>6807.05</v>
      </c>
      <c r="O11" s="45">
        <v>26326.880000000001</v>
      </c>
      <c r="P11" s="45">
        <v>428.4</v>
      </c>
      <c r="Q11" s="45">
        <v>36079.31</v>
      </c>
    </row>
    <row r="12" spans="1:17">
      <c r="A12" s="25">
        <v>8</v>
      </c>
      <c r="B12" s="26" t="s">
        <v>71</v>
      </c>
      <c r="C12" s="37">
        <v>9783</v>
      </c>
      <c r="D12" s="46">
        <f t="shared" si="2"/>
        <v>3.0896149398025652</v>
      </c>
      <c r="E12" s="24"/>
      <c r="F12" s="24"/>
      <c r="G12" s="47">
        <f t="shared" si="0"/>
        <v>21031.163375983051</v>
      </c>
      <c r="H12" s="24"/>
      <c r="I12" s="61"/>
      <c r="J12" s="24">
        <f t="shared" si="1"/>
        <v>111471.17519376808</v>
      </c>
      <c r="K12" s="41"/>
      <c r="M12" s="45">
        <v>3166.4140000000002</v>
      </c>
      <c r="N12" s="45">
        <v>6807.05</v>
      </c>
      <c r="O12" s="45">
        <v>26326.880000000001</v>
      </c>
      <c r="P12" s="45">
        <v>428.4</v>
      </c>
      <c r="Q12" s="45">
        <v>36079.31</v>
      </c>
    </row>
    <row r="13" spans="1:17">
      <c r="A13" s="25">
        <v>9</v>
      </c>
      <c r="B13" s="26" t="s">
        <v>23</v>
      </c>
      <c r="C13" s="37">
        <v>5952.7</v>
      </c>
      <c r="D13" s="46">
        <f t="shared" si="2"/>
        <v>1.8799500002210701</v>
      </c>
      <c r="E13" s="24"/>
      <c r="F13" s="24"/>
      <c r="G13" s="47">
        <f t="shared" si="0"/>
        <v>12796.913649004835</v>
      </c>
      <c r="H13" s="24"/>
      <c r="I13" s="61"/>
      <c r="J13" s="24">
        <f t="shared" si="1"/>
        <v>67827.298842476055</v>
      </c>
      <c r="K13" s="41"/>
      <c r="M13" s="45">
        <v>3166.4140000000002</v>
      </c>
      <c r="N13" s="45">
        <v>6807.05</v>
      </c>
      <c r="O13" s="45">
        <v>26326.880000000001</v>
      </c>
      <c r="P13" s="45">
        <v>428.4</v>
      </c>
      <c r="Q13" s="45">
        <v>36079.31</v>
      </c>
    </row>
    <row r="14" spans="1:17">
      <c r="A14" s="56">
        <v>10</v>
      </c>
      <c r="B14" s="56" t="s">
        <v>24</v>
      </c>
      <c r="C14" s="57">
        <v>12381.2</v>
      </c>
      <c r="D14" s="58">
        <f t="shared" si="2"/>
        <v>3.9101646215561199</v>
      </c>
      <c r="E14" s="59"/>
      <c r="F14" s="59"/>
      <c r="G14" s="59">
        <f t="shared" si="0"/>
        <v>26616.686087163587</v>
      </c>
      <c r="H14" s="59"/>
      <c r="I14" s="61"/>
      <c r="J14" s="59">
        <f t="shared" si="1"/>
        <v>141076.04153215591</v>
      </c>
      <c r="K14" s="41">
        <v>102942.43</v>
      </c>
      <c r="M14" s="45">
        <v>3166.4140000000002</v>
      </c>
      <c r="N14" s="45">
        <v>6807.05</v>
      </c>
      <c r="O14" s="45">
        <v>26326.880000000001</v>
      </c>
      <c r="P14" s="45">
        <v>428.4</v>
      </c>
      <c r="Q14" s="45">
        <v>36079.31</v>
      </c>
    </row>
    <row r="15" spans="1:17">
      <c r="A15" s="48">
        <v>11</v>
      </c>
      <c r="B15" s="48" t="s">
        <v>25</v>
      </c>
      <c r="C15" s="49">
        <v>7246.1</v>
      </c>
      <c r="D15" s="46">
        <f t="shared" si="2"/>
        <v>2.2884246974653344</v>
      </c>
      <c r="E15" s="50"/>
      <c r="F15" s="50"/>
      <c r="G15" s="47">
        <f t="shared" si="0"/>
        <v>15577.421336881405</v>
      </c>
      <c r="H15" s="50"/>
      <c r="I15" s="61"/>
      <c r="J15" s="50">
        <f t="shared" si="1"/>
        <v>82564.784071508009</v>
      </c>
      <c r="K15" s="22"/>
      <c r="M15" s="45">
        <v>3166.4140000000002</v>
      </c>
      <c r="N15" s="45">
        <v>6807.05</v>
      </c>
      <c r="O15" s="45">
        <v>26326.880000000001</v>
      </c>
      <c r="P15" s="45">
        <v>428.4</v>
      </c>
      <c r="Q15" s="45">
        <v>36079.31</v>
      </c>
    </row>
    <row r="16" spans="1:17">
      <c r="A16" s="48">
        <v>12</v>
      </c>
      <c r="B16" s="48" t="s">
        <v>26</v>
      </c>
      <c r="C16" s="49">
        <v>5434.1</v>
      </c>
      <c r="D16" s="46">
        <f t="shared" si="2"/>
        <v>1.7161685111296248</v>
      </c>
      <c r="E16" s="50"/>
      <c r="F16" s="50"/>
      <c r="G16" s="47">
        <f t="shared" si="0"/>
        <v>11682.044863684912</v>
      </c>
      <c r="H16" s="50"/>
      <c r="I16" s="61"/>
      <c r="J16" s="50">
        <f t="shared" si="1"/>
        <v>61918.175725284178</v>
      </c>
      <c r="K16" s="22"/>
      <c r="M16" s="45">
        <v>3166.4140000000002</v>
      </c>
      <c r="N16" s="45">
        <v>6807.05</v>
      </c>
      <c r="O16" s="45">
        <v>26326.880000000001</v>
      </c>
      <c r="P16" s="45">
        <v>428.4</v>
      </c>
      <c r="Q16" s="45">
        <v>36079.31</v>
      </c>
    </row>
    <row r="17" spans="1:17">
      <c r="A17" s="48">
        <v>13</v>
      </c>
      <c r="B17" s="48" t="s">
        <v>27</v>
      </c>
      <c r="C17" s="49">
        <v>4607</v>
      </c>
      <c r="D17" s="46">
        <f t="shared" si="2"/>
        <v>1.4549581956118183</v>
      </c>
      <c r="E17" s="50"/>
      <c r="F17" s="50"/>
      <c r="G17" s="47">
        <f t="shared" si="0"/>
        <v>9903.9731854394286</v>
      </c>
      <c r="H17" s="50"/>
      <c r="I17" s="61"/>
      <c r="J17" s="50">
        <f t="shared" si="1"/>
        <v>52493.887776519427</v>
      </c>
      <c r="K17" s="22"/>
      <c r="M17" s="45">
        <v>3166.4140000000002</v>
      </c>
      <c r="N17" s="45">
        <v>6807.05</v>
      </c>
      <c r="O17" s="45">
        <v>26326.880000000001</v>
      </c>
      <c r="P17" s="45">
        <v>428.4</v>
      </c>
      <c r="Q17" s="45">
        <v>36079.31</v>
      </c>
    </row>
    <row r="18" spans="1:17">
      <c r="A18" s="68">
        <v>14</v>
      </c>
      <c r="B18" s="68" t="s">
        <v>28</v>
      </c>
      <c r="C18" s="69">
        <v>19373.5</v>
      </c>
      <c r="D18" s="70">
        <f t="shared" si="2"/>
        <v>6.1184355551737699</v>
      </c>
      <c r="E18" s="71"/>
      <c r="F18" s="71"/>
      <c r="G18" s="71">
        <f t="shared" si="0"/>
        <v>41648.496745845609</v>
      </c>
      <c r="H18" s="71"/>
      <c r="I18" s="71"/>
      <c r="J18" s="71">
        <f t="shared" si="1"/>
        <v>220748.93311013654</v>
      </c>
      <c r="K18" s="72">
        <v>2621.14</v>
      </c>
      <c r="M18" s="45">
        <v>3166.4140000000002</v>
      </c>
      <c r="N18" s="45">
        <v>6807.05</v>
      </c>
      <c r="O18" s="45">
        <v>26326.880000000001</v>
      </c>
      <c r="P18" s="45">
        <v>428.4</v>
      </c>
      <c r="Q18" s="45">
        <v>36079.31</v>
      </c>
    </row>
    <row r="19" spans="1:17">
      <c r="A19" s="48">
        <v>15</v>
      </c>
      <c r="B19" s="48" t="s">
        <v>29</v>
      </c>
      <c r="C19" s="49">
        <v>11386.8</v>
      </c>
      <c r="D19" s="46">
        <f t="shared" si="2"/>
        <v>3.5961185113506948</v>
      </c>
      <c r="E19" s="50"/>
      <c r="F19" s="50"/>
      <c r="G19" s="47">
        <f t="shared" si="0"/>
        <v>24478.958512689747</v>
      </c>
      <c r="H19" s="50"/>
      <c r="I19" s="61"/>
      <c r="J19" s="50">
        <f t="shared" si="1"/>
        <v>129745.47456776023</v>
      </c>
      <c r="K19" s="22"/>
      <c r="M19" s="45">
        <v>3166.4140000000002</v>
      </c>
      <c r="N19" s="45">
        <v>6807.05</v>
      </c>
      <c r="O19" s="45">
        <v>26326.880000000001</v>
      </c>
      <c r="P19" s="45">
        <v>428.4</v>
      </c>
      <c r="Q19" s="45">
        <v>36079.31</v>
      </c>
    </row>
    <row r="20" spans="1:17">
      <c r="A20" s="48">
        <v>16</v>
      </c>
      <c r="B20" s="48" t="s">
        <v>72</v>
      </c>
      <c r="C20" s="49">
        <v>4589.5</v>
      </c>
      <c r="D20" s="46">
        <f t="shared" si="2"/>
        <v>1.4494314388453309</v>
      </c>
      <c r="E20" s="50"/>
      <c r="F20" s="50"/>
      <c r="G20" s="47">
        <f t="shared" si="0"/>
        <v>9866.3522757921091</v>
      </c>
      <c r="H20" s="50"/>
      <c r="I20" s="61"/>
      <c r="J20" s="50">
        <f t="shared" si="1"/>
        <v>52294.486205846733</v>
      </c>
      <c r="K20" s="22"/>
      <c r="M20" s="45">
        <v>3166.4140000000002</v>
      </c>
      <c r="N20" s="45">
        <v>6807.05</v>
      </c>
      <c r="O20" s="45">
        <v>26326.880000000001</v>
      </c>
      <c r="P20" s="45">
        <v>428.4</v>
      </c>
      <c r="Q20" s="45">
        <v>36079.31</v>
      </c>
    </row>
    <row r="21" spans="1:17">
      <c r="A21" s="48">
        <v>17</v>
      </c>
      <c r="B21" s="48" t="s">
        <v>30</v>
      </c>
      <c r="C21" s="49">
        <v>4606.5</v>
      </c>
      <c r="D21" s="46">
        <f t="shared" si="2"/>
        <v>1.4548002882756328</v>
      </c>
      <c r="E21" s="50"/>
      <c r="F21" s="50"/>
      <c r="G21" s="47">
        <f t="shared" si="0"/>
        <v>9902.8983023066467</v>
      </c>
      <c r="H21" s="50"/>
      <c r="I21" s="61"/>
      <c r="J21" s="50">
        <f t="shared" si="1"/>
        <v>52488.190588785917</v>
      </c>
      <c r="K21" s="22"/>
      <c r="M21" s="45">
        <v>3166.4140000000002</v>
      </c>
      <c r="N21" s="45">
        <v>6807.05</v>
      </c>
      <c r="O21" s="45">
        <v>26326.880000000001</v>
      </c>
      <c r="P21" s="45">
        <v>428.4</v>
      </c>
      <c r="Q21" s="45">
        <v>36079.31</v>
      </c>
    </row>
    <row r="22" spans="1:17">
      <c r="A22" s="48">
        <v>18</v>
      </c>
      <c r="B22" s="48" t="s">
        <v>73</v>
      </c>
      <c r="C22" s="49">
        <v>9549.4</v>
      </c>
      <c r="D22" s="46">
        <f t="shared" si="2"/>
        <v>3.0158406323367695</v>
      </c>
      <c r="E22" s="50"/>
      <c r="F22" s="50"/>
      <c r="G22" s="47">
        <f t="shared" si="0"/>
        <v>20528.977976348007</v>
      </c>
      <c r="H22" s="50"/>
      <c r="I22" s="61"/>
      <c r="J22" s="50">
        <f t="shared" si="1"/>
        <v>108809.44908467433</v>
      </c>
      <c r="K22" s="22"/>
      <c r="M22" s="45">
        <v>3166.4140000000002</v>
      </c>
      <c r="N22" s="45">
        <v>6807.05</v>
      </c>
      <c r="O22" s="45">
        <v>26326.880000000001</v>
      </c>
      <c r="P22" s="45">
        <v>428.4</v>
      </c>
      <c r="Q22" s="45">
        <v>36079.31</v>
      </c>
    </row>
    <row r="23" spans="1:17">
      <c r="A23" s="48">
        <v>19</v>
      </c>
      <c r="B23" s="48" t="s">
        <v>31</v>
      </c>
      <c r="C23" s="49">
        <v>4573</v>
      </c>
      <c r="D23" s="46">
        <f t="shared" si="2"/>
        <v>1.4442204967512144</v>
      </c>
      <c r="E23" s="50"/>
      <c r="F23" s="50"/>
      <c r="G23" s="47">
        <f t="shared" si="0"/>
        <v>9830.8811324103553</v>
      </c>
      <c r="H23" s="50"/>
      <c r="I23" s="61"/>
      <c r="J23" s="50">
        <f t="shared" si="1"/>
        <v>52106.479010641058</v>
      </c>
      <c r="K23" s="22"/>
      <c r="M23" s="45">
        <v>3166.4140000000002</v>
      </c>
      <c r="N23" s="45">
        <v>6807.05</v>
      </c>
      <c r="O23" s="45">
        <v>26326.880000000001</v>
      </c>
      <c r="P23" s="45">
        <v>428.4</v>
      </c>
      <c r="Q23" s="45">
        <v>36079.31</v>
      </c>
    </row>
    <row r="24" spans="1:17">
      <c r="A24" s="56">
        <v>20</v>
      </c>
      <c r="B24" s="56" t="s">
        <v>74</v>
      </c>
      <c r="C24" s="57">
        <v>4885.8</v>
      </c>
      <c r="D24" s="58">
        <f t="shared" si="2"/>
        <v>1.5430073262687696</v>
      </c>
      <c r="E24" s="59"/>
      <c r="F24" s="59"/>
      <c r="G24" s="59">
        <f t="shared" si="0"/>
        <v>10503.328020277828</v>
      </c>
      <c r="H24" s="59"/>
      <c r="I24" s="61"/>
      <c r="J24" s="59">
        <f t="shared" si="1"/>
        <v>55670.63965672208</v>
      </c>
      <c r="K24" s="22">
        <v>10503.33</v>
      </c>
      <c r="M24" s="45">
        <v>3166.4140000000002</v>
      </c>
      <c r="N24" s="45">
        <v>6807.05</v>
      </c>
      <c r="O24" s="45">
        <v>26326.880000000001</v>
      </c>
      <c r="P24" s="45">
        <v>428.4</v>
      </c>
      <c r="Q24" s="45">
        <v>36079.31</v>
      </c>
    </row>
    <row r="25" spans="1:17">
      <c r="A25" s="48">
        <v>21</v>
      </c>
      <c r="B25" s="48" t="s">
        <v>75</v>
      </c>
      <c r="C25" s="49">
        <v>4550.5</v>
      </c>
      <c r="D25" s="46">
        <f t="shared" si="2"/>
        <v>1.4371146666228736</v>
      </c>
      <c r="E25" s="50"/>
      <c r="F25" s="50"/>
      <c r="G25" s="47">
        <f t="shared" si="0"/>
        <v>9782.5113914352314</v>
      </c>
      <c r="H25" s="50"/>
      <c r="I25" s="61"/>
      <c r="J25" s="50">
        <f t="shared" si="1"/>
        <v>51850.105562633304</v>
      </c>
      <c r="K25" s="22"/>
      <c r="M25" s="45">
        <v>3166.4140000000002</v>
      </c>
      <c r="N25" s="45">
        <v>6807.05</v>
      </c>
      <c r="O25" s="45">
        <v>26326.880000000001</v>
      </c>
      <c r="P25" s="45">
        <v>428.4</v>
      </c>
      <c r="Q25" s="45">
        <v>36079.31</v>
      </c>
    </row>
    <row r="26" spans="1:17">
      <c r="A26" s="25">
        <v>22</v>
      </c>
      <c r="B26" s="25" t="s">
        <v>76</v>
      </c>
      <c r="C26" s="37">
        <v>10289.200000000001</v>
      </c>
      <c r="D26" s="46">
        <f t="shared" si="2"/>
        <v>3.2494803269566139</v>
      </c>
      <c r="E26" s="24"/>
      <c r="F26" s="24"/>
      <c r="G26" s="47">
        <f t="shared" si="0"/>
        <v>22119.375059610018</v>
      </c>
      <c r="H26" s="24"/>
      <c r="I26" s="61"/>
      <c r="J26" s="24">
        <f t="shared" si="1"/>
        <v>117239.00805516902</v>
      </c>
      <c r="K26" s="41"/>
      <c r="M26" s="45">
        <v>3166.4140000000002</v>
      </c>
      <c r="N26" s="45">
        <v>6807.05</v>
      </c>
      <c r="O26" s="45">
        <v>26326.880000000001</v>
      </c>
      <c r="P26" s="45">
        <v>428.4</v>
      </c>
      <c r="Q26" s="45">
        <v>36079.31</v>
      </c>
    </row>
    <row r="27" spans="1:17">
      <c r="A27" s="25">
        <v>23</v>
      </c>
      <c r="B27" s="25" t="s">
        <v>77</v>
      </c>
      <c r="C27" s="37">
        <v>3802.5</v>
      </c>
      <c r="D27" s="46">
        <f t="shared" si="2"/>
        <v>1.2008852916895896</v>
      </c>
      <c r="E27" s="24"/>
      <c r="F27" s="24"/>
      <c r="G27" s="47">
        <f t="shared" si="0"/>
        <v>8174.4862247956207</v>
      </c>
      <c r="H27" s="24"/>
      <c r="I27" s="61"/>
      <c r="J27" s="24">
        <f t="shared" si="1"/>
        <v>43327.112713309121</v>
      </c>
      <c r="K27" s="41"/>
      <c r="M27" s="45">
        <v>3166.4140000000002</v>
      </c>
      <c r="N27" s="45">
        <v>6807.05</v>
      </c>
      <c r="O27" s="45">
        <v>26326.880000000001</v>
      </c>
      <c r="P27" s="45">
        <v>428.4</v>
      </c>
      <c r="Q27" s="45">
        <v>36079.31</v>
      </c>
    </row>
    <row r="28" spans="1:17">
      <c r="A28" s="25">
        <v>24</v>
      </c>
      <c r="B28" s="25" t="s">
        <v>32</v>
      </c>
      <c r="C28" s="37">
        <v>8317.4</v>
      </c>
      <c r="D28" s="46">
        <f t="shared" si="2"/>
        <v>2.6267569559760662</v>
      </c>
      <c r="E28" s="24"/>
      <c r="F28" s="24"/>
      <c r="G28" s="47">
        <f t="shared" si="0"/>
        <v>17880.465937176883</v>
      </c>
      <c r="H28" s="24"/>
      <c r="I28" s="61"/>
      <c r="J28" s="24">
        <f t="shared" si="1"/>
        <v>94771.578509316838</v>
      </c>
      <c r="K28" s="41"/>
      <c r="M28" s="45">
        <v>3166.4140000000002</v>
      </c>
      <c r="N28" s="45">
        <v>6807.05</v>
      </c>
      <c r="O28" s="45">
        <v>26326.880000000001</v>
      </c>
      <c r="P28" s="45">
        <v>428.4</v>
      </c>
      <c r="Q28" s="45">
        <v>36079.31</v>
      </c>
    </row>
    <row r="29" spans="1:17">
      <c r="A29" s="25">
        <v>25</v>
      </c>
      <c r="B29" s="25" t="s">
        <v>78</v>
      </c>
      <c r="C29" s="37">
        <v>16588.5</v>
      </c>
      <c r="D29" s="46">
        <f t="shared" si="2"/>
        <v>5.2388916926213689</v>
      </c>
      <c r="E29" s="24"/>
      <c r="F29" s="24"/>
      <c r="G29" s="47">
        <f t="shared" si="0"/>
        <v>35661.397696258289</v>
      </c>
      <c r="H29" s="24"/>
      <c r="I29" s="61"/>
      <c r="J29" s="24">
        <f t="shared" si="1"/>
        <v>189015.59743451106</v>
      </c>
      <c r="K29" s="41"/>
      <c r="M29" s="45">
        <v>3166.4140000000002</v>
      </c>
      <c r="N29" s="45">
        <v>6807.05</v>
      </c>
      <c r="O29" s="45">
        <v>26326.880000000001</v>
      </c>
      <c r="P29" s="45">
        <v>428.4</v>
      </c>
      <c r="Q29" s="45">
        <v>36079.31</v>
      </c>
    </row>
    <row r="30" spans="1:17">
      <c r="A30" s="25">
        <v>26</v>
      </c>
      <c r="B30" s="25" t="s">
        <v>79</v>
      </c>
      <c r="C30" s="37">
        <v>4285.8999999999996</v>
      </c>
      <c r="D30" s="46">
        <f t="shared" si="2"/>
        <v>1.353550104313586</v>
      </c>
      <c r="E30" s="24"/>
      <c r="F30" s="24"/>
      <c r="G30" s="47">
        <f t="shared" si="0"/>
        <v>9213.6832375677968</v>
      </c>
      <c r="H30" s="24"/>
      <c r="I30" s="61"/>
      <c r="J30" s="24">
        <f t="shared" si="1"/>
        <v>48835.153814062207</v>
      </c>
      <c r="K30" s="41"/>
      <c r="M30" s="45">
        <v>3166.4140000000002</v>
      </c>
      <c r="N30" s="45">
        <v>6807.05</v>
      </c>
      <c r="O30" s="45">
        <v>26326.880000000001</v>
      </c>
      <c r="P30" s="45">
        <v>428.4</v>
      </c>
      <c r="Q30" s="45">
        <v>36079.31</v>
      </c>
    </row>
    <row r="31" spans="1:17">
      <c r="A31" s="25">
        <v>27</v>
      </c>
      <c r="B31" s="25" t="s">
        <v>33</v>
      </c>
      <c r="C31" s="37">
        <v>4301.6000000000004</v>
      </c>
      <c r="D31" s="46">
        <f t="shared" si="2"/>
        <v>1.3585083946698062</v>
      </c>
      <c r="E31" s="24"/>
      <c r="F31" s="24"/>
      <c r="G31" s="47">
        <f t="shared" si="0"/>
        <v>9247.4345679371054</v>
      </c>
      <c r="H31" s="24"/>
      <c r="I31" s="61"/>
      <c r="J31" s="24">
        <f t="shared" si="1"/>
        <v>49014.045508894284</v>
      </c>
      <c r="K31" s="41"/>
      <c r="M31" s="45">
        <v>3166.4140000000002</v>
      </c>
      <c r="N31" s="45">
        <v>6807.05</v>
      </c>
      <c r="O31" s="45">
        <v>26326.880000000001</v>
      </c>
      <c r="P31" s="45">
        <v>428.4</v>
      </c>
      <c r="Q31" s="45">
        <v>36079.31</v>
      </c>
    </row>
    <row r="32" spans="1:17">
      <c r="A32" s="25">
        <v>28</v>
      </c>
      <c r="B32" s="25" t="s">
        <v>34</v>
      </c>
      <c r="C32" s="37">
        <v>8823.2999999999993</v>
      </c>
      <c r="D32" s="46">
        <f t="shared" si="2"/>
        <v>2.7865275987284033</v>
      </c>
      <c r="E32" s="24"/>
      <c r="F32" s="24"/>
      <c r="G32" s="47">
        <f t="shared" si="0"/>
        <v>18968.032690924178</v>
      </c>
      <c r="H32" s="24"/>
      <c r="I32" s="61"/>
      <c r="J32" s="24">
        <f t="shared" si="1"/>
        <v>100535.99305807766</v>
      </c>
      <c r="K32" s="41"/>
      <c r="M32" s="45">
        <v>3166.4140000000002</v>
      </c>
      <c r="N32" s="45">
        <v>6807.05</v>
      </c>
      <c r="O32" s="45">
        <v>26326.880000000001</v>
      </c>
      <c r="P32" s="45">
        <v>428.4</v>
      </c>
      <c r="Q32" s="45">
        <v>36079.31</v>
      </c>
    </row>
    <row r="33" spans="1:17">
      <c r="A33" s="25">
        <v>29</v>
      </c>
      <c r="B33" s="25" t="s">
        <v>80</v>
      </c>
      <c r="C33" s="37">
        <v>9186.6</v>
      </c>
      <c r="D33" s="46">
        <f t="shared" si="2"/>
        <v>2.9012630692006791</v>
      </c>
      <c r="E33" s="24"/>
      <c r="F33" s="24"/>
      <c r="G33" s="47">
        <f t="shared" si="0"/>
        <v>19749.042775202484</v>
      </c>
      <c r="H33" s="24"/>
      <c r="I33" s="61"/>
      <c r="J33" s="24">
        <f t="shared" si="1"/>
        <v>104675.56966524274</v>
      </c>
      <c r="K33" s="41"/>
      <c r="M33" s="45">
        <v>3166.4140000000002</v>
      </c>
      <c r="N33" s="45">
        <v>6807.05</v>
      </c>
      <c r="O33" s="45">
        <v>26326.880000000001</v>
      </c>
      <c r="P33" s="45">
        <v>428.4</v>
      </c>
      <c r="Q33" s="45">
        <v>36079.31</v>
      </c>
    </row>
    <row r="34" spans="1:17">
      <c r="A34" s="25">
        <v>30</v>
      </c>
      <c r="B34" s="25" t="s">
        <v>35</v>
      </c>
      <c r="C34" s="37">
        <v>6245.6</v>
      </c>
      <c r="D34" s="46">
        <f t="shared" si="2"/>
        <v>1.9724521177584484</v>
      </c>
      <c r="E34" s="24"/>
      <c r="F34" s="24"/>
      <c r="G34" s="47">
        <f t="shared" si="0"/>
        <v>13426.580188187647</v>
      </c>
      <c r="H34" s="24"/>
      <c r="I34" s="61"/>
      <c r="J34" s="24">
        <f t="shared" si="1"/>
        <v>71164.711416763559</v>
      </c>
      <c r="K34" s="41"/>
      <c r="M34" s="45">
        <v>3166.4140000000002</v>
      </c>
      <c r="N34" s="45">
        <v>6807.05</v>
      </c>
      <c r="O34" s="45">
        <v>26326.880000000001</v>
      </c>
      <c r="P34" s="45">
        <v>428.4</v>
      </c>
      <c r="Q34" s="45">
        <v>36079.31</v>
      </c>
    </row>
    <row r="35" spans="1:17">
      <c r="A35" s="25">
        <v>31</v>
      </c>
      <c r="B35" s="25" t="s">
        <v>36</v>
      </c>
      <c r="C35" s="37">
        <v>6550.6</v>
      </c>
      <c r="D35" s="46">
        <f t="shared" si="2"/>
        <v>2.0687755928315124</v>
      </c>
      <c r="E35" s="24"/>
      <c r="F35" s="24"/>
      <c r="G35" s="47">
        <f t="shared" si="0"/>
        <v>14082.258899183747</v>
      </c>
      <c r="H35" s="24"/>
      <c r="I35" s="61"/>
      <c r="J35" s="24">
        <f t="shared" si="1"/>
        <v>74639.995934201914</v>
      </c>
      <c r="K35" s="41"/>
      <c r="M35" s="45">
        <v>3166.4140000000002</v>
      </c>
      <c r="N35" s="45">
        <v>6807.05</v>
      </c>
      <c r="O35" s="45">
        <v>26326.880000000001</v>
      </c>
      <c r="P35" s="45">
        <v>428.4</v>
      </c>
      <c r="Q35" s="45">
        <v>36079.31</v>
      </c>
    </row>
    <row r="36" spans="1:17">
      <c r="A36" s="25">
        <v>32</v>
      </c>
      <c r="B36" s="25" t="s">
        <v>37</v>
      </c>
      <c r="C36" s="37">
        <v>8338.2999999999993</v>
      </c>
      <c r="D36" s="46">
        <f t="shared" si="2"/>
        <v>2.6333574826286137</v>
      </c>
      <c r="E36" s="24"/>
      <c r="F36" s="24"/>
      <c r="G36" s="47">
        <f t="shared" si="0"/>
        <v>17925.396052127104</v>
      </c>
      <c r="H36" s="24"/>
      <c r="I36" s="61"/>
      <c r="J36" s="24">
        <f t="shared" si="1"/>
        <v>95009.720956577366</v>
      </c>
      <c r="K36" s="41"/>
      <c r="M36" s="45">
        <v>3166.4140000000002</v>
      </c>
      <c r="N36" s="45">
        <v>6807.05</v>
      </c>
      <c r="O36" s="45">
        <v>26326.880000000001</v>
      </c>
      <c r="P36" s="45">
        <v>428.4</v>
      </c>
      <c r="Q36" s="45">
        <v>36079.31</v>
      </c>
    </row>
    <row r="37" spans="1:17">
      <c r="A37" s="25">
        <v>33</v>
      </c>
      <c r="B37" s="25" t="s">
        <v>38</v>
      </c>
      <c r="C37" s="37">
        <v>6044.3</v>
      </c>
      <c r="D37" s="46">
        <f t="shared" si="2"/>
        <v>1.9088786242102265</v>
      </c>
      <c r="E37" s="24"/>
      <c r="F37" s="24"/>
      <c r="G37" s="47">
        <f t="shared" si="0"/>
        <v>12993.832238930223</v>
      </c>
      <c r="H37" s="24"/>
      <c r="I37" s="61"/>
      <c r="J37" s="24">
        <f t="shared" si="1"/>
        <v>68871.023635254256</v>
      </c>
      <c r="K37" s="41"/>
      <c r="M37" s="45">
        <v>3166.4140000000002</v>
      </c>
      <c r="N37" s="45">
        <v>6807.05</v>
      </c>
      <c r="O37" s="45">
        <v>26326.880000000001</v>
      </c>
      <c r="P37" s="45">
        <v>428.4</v>
      </c>
      <c r="Q37" s="45">
        <v>36079.31</v>
      </c>
    </row>
    <row r="38" spans="1:17">
      <c r="A38" s="25">
        <v>34</v>
      </c>
      <c r="B38" s="25" t="s">
        <v>39</v>
      </c>
      <c r="C38" s="37">
        <v>2108.1999999999998</v>
      </c>
      <c r="D38" s="46">
        <f t="shared" si="2"/>
        <v>0.66580049229191118</v>
      </c>
      <c r="E38" s="24"/>
      <c r="F38" s="24"/>
      <c r="G38" s="47">
        <f t="shared" si="0"/>
        <v>4532.1372410556542</v>
      </c>
      <c r="H38" s="24"/>
      <c r="I38" s="61"/>
      <c r="J38" s="24">
        <f t="shared" si="1"/>
        <v>24021.622359552472</v>
      </c>
      <c r="K38" s="41"/>
      <c r="M38" s="45">
        <v>3166.4140000000002</v>
      </c>
      <c r="N38" s="45">
        <v>6807.05</v>
      </c>
      <c r="O38" s="45">
        <v>26326.880000000001</v>
      </c>
      <c r="P38" s="45">
        <v>428.4</v>
      </c>
      <c r="Q38" s="45">
        <v>36079.31</v>
      </c>
    </row>
    <row r="39" spans="1:17">
      <c r="A39" s="25">
        <v>35</v>
      </c>
      <c r="B39" s="25" t="s">
        <v>40</v>
      </c>
      <c r="C39" s="37">
        <v>10033.200000000001</v>
      </c>
      <c r="D39" s="46">
        <f t="shared" si="2"/>
        <v>3.1686317708297147</v>
      </c>
      <c r="E39" s="24"/>
      <c r="F39" s="24"/>
      <c r="G39" s="47">
        <f t="shared" si="0"/>
        <v>21569.03489562641</v>
      </c>
      <c r="H39" s="24"/>
      <c r="I39" s="61"/>
      <c r="J39" s="24">
        <f t="shared" si="1"/>
        <v>114322.04793561423</v>
      </c>
      <c r="K39" s="41"/>
      <c r="M39" s="45">
        <v>3166.4140000000002</v>
      </c>
      <c r="N39" s="45">
        <v>6807.05</v>
      </c>
      <c r="O39" s="45">
        <v>26326.880000000001</v>
      </c>
      <c r="P39" s="45">
        <v>428.4</v>
      </c>
      <c r="Q39" s="45">
        <v>36079.31</v>
      </c>
    </row>
    <row r="40" spans="1:17">
      <c r="A40" s="25">
        <v>36</v>
      </c>
      <c r="B40" s="25" t="s">
        <v>41</v>
      </c>
      <c r="C40" s="37">
        <v>6454.4</v>
      </c>
      <c r="D40" s="46">
        <f t="shared" si="2"/>
        <v>2.0383942213494506</v>
      </c>
      <c r="E40" s="24"/>
      <c r="F40" s="24"/>
      <c r="G40" s="47">
        <f t="shared" si="0"/>
        <v>13875.451384436778</v>
      </c>
      <c r="H40" s="24"/>
      <c r="I40" s="61"/>
      <c r="J40" s="24">
        <f t="shared" si="1"/>
        <v>73543.857014275447</v>
      </c>
      <c r="K40" s="41"/>
      <c r="M40" s="45">
        <v>3166.4140000000002</v>
      </c>
      <c r="N40" s="45">
        <v>6807.05</v>
      </c>
      <c r="O40" s="45">
        <v>26326.880000000001</v>
      </c>
      <c r="P40" s="45">
        <v>428.4</v>
      </c>
      <c r="Q40" s="45">
        <v>36079.31</v>
      </c>
    </row>
    <row r="41" spans="1:17">
      <c r="A41" s="25">
        <v>37</v>
      </c>
      <c r="B41" s="25" t="s">
        <v>42</v>
      </c>
      <c r="C41" s="37">
        <v>5259.7</v>
      </c>
      <c r="D41" s="46">
        <f t="shared" si="2"/>
        <v>1.6610904322681745</v>
      </c>
      <c r="E41" s="24"/>
      <c r="F41" s="24"/>
      <c r="G41" s="47">
        <f t="shared" si="0"/>
        <v>11307.125626971078</v>
      </c>
      <c r="H41" s="24"/>
      <c r="I41" s="61"/>
      <c r="J41" s="24">
        <f t="shared" si="1"/>
        <v>59930.996643837469</v>
      </c>
      <c r="K41" s="41"/>
      <c r="M41" s="45">
        <v>3166.4140000000002</v>
      </c>
      <c r="N41" s="45">
        <v>6807.05</v>
      </c>
      <c r="O41" s="45">
        <v>26326.880000000001</v>
      </c>
      <c r="P41" s="45">
        <v>428.4</v>
      </c>
      <c r="Q41" s="45">
        <v>36079.31</v>
      </c>
    </row>
    <row r="42" spans="1:17">
      <c r="A42" s="25">
        <v>38</v>
      </c>
      <c r="B42" s="25" t="s">
        <v>43</v>
      </c>
      <c r="C42" s="37">
        <v>5957.5</v>
      </c>
      <c r="D42" s="46">
        <f t="shared" si="2"/>
        <v>1.8814659106484495</v>
      </c>
      <c r="E42" s="24"/>
      <c r="F42" s="24"/>
      <c r="G42" s="47">
        <f t="shared" si="0"/>
        <v>12807.232527079528</v>
      </c>
      <c r="H42" s="24"/>
      <c r="I42" s="61"/>
      <c r="J42" s="24">
        <f t="shared" si="1"/>
        <v>67881.991844717704</v>
      </c>
      <c r="K42" s="41"/>
      <c r="M42" s="45">
        <v>3166.4140000000002</v>
      </c>
      <c r="N42" s="45">
        <v>6807.05</v>
      </c>
      <c r="O42" s="45">
        <v>26326.880000000001</v>
      </c>
      <c r="P42" s="45">
        <v>428.4</v>
      </c>
      <c r="Q42" s="45">
        <v>36079.31</v>
      </c>
    </row>
    <row r="43" spans="1:17">
      <c r="A43" s="48">
        <v>39</v>
      </c>
      <c r="B43" s="48" t="s">
        <v>44</v>
      </c>
      <c r="C43" s="49">
        <v>3366.7</v>
      </c>
      <c r="D43" s="46">
        <f t="shared" si="2"/>
        <v>1.0632532574704381</v>
      </c>
      <c r="E43" s="50"/>
      <c r="F43" s="50"/>
      <c r="G43" s="47">
        <f t="shared" si="0"/>
        <v>7237.6180862641459</v>
      </c>
      <c r="H43" s="50"/>
      <c r="I43" s="61"/>
      <c r="J43" s="50">
        <f t="shared" si="1"/>
        <v>38361.443884785745</v>
      </c>
      <c r="K43" s="22"/>
      <c r="M43" s="45">
        <v>3166.4140000000002</v>
      </c>
      <c r="N43" s="45">
        <v>6807.05</v>
      </c>
      <c r="O43" s="45">
        <v>26326.880000000001</v>
      </c>
      <c r="P43" s="45">
        <v>428.4</v>
      </c>
      <c r="Q43" s="45">
        <v>36079.31</v>
      </c>
    </row>
    <row r="44" spans="1:17">
      <c r="A44" s="48">
        <v>40</v>
      </c>
      <c r="B44" s="48" t="s">
        <v>45</v>
      </c>
      <c r="C44" s="49">
        <v>3254.6</v>
      </c>
      <c r="D44" s="46">
        <f t="shared" si="2"/>
        <v>1.0278504326976825</v>
      </c>
      <c r="E44" s="50"/>
      <c r="F44" s="50"/>
      <c r="G44" s="47">
        <f t="shared" si="0"/>
        <v>6996.6292878947597</v>
      </c>
      <c r="H44" s="50"/>
      <c r="I44" s="61"/>
      <c r="J44" s="50">
        <f t="shared" si="1"/>
        <v>37084.134394933819</v>
      </c>
      <c r="K44" s="22"/>
      <c r="M44" s="45">
        <v>3166.4140000000002</v>
      </c>
      <c r="N44" s="45">
        <v>6807.05</v>
      </c>
      <c r="O44" s="45">
        <v>26326.880000000001</v>
      </c>
      <c r="P44" s="45">
        <v>428.4</v>
      </c>
      <c r="Q44" s="45">
        <v>36079.31</v>
      </c>
    </row>
    <row r="45" spans="1:17">
      <c r="A45" s="48">
        <v>41</v>
      </c>
      <c r="B45" s="51" t="s">
        <v>46</v>
      </c>
      <c r="C45" s="49">
        <v>9234.2000000000007</v>
      </c>
      <c r="D45" s="46">
        <f t="shared" si="2"/>
        <v>2.9162958476055247</v>
      </c>
      <c r="E45" s="50"/>
      <c r="F45" s="50"/>
      <c r="G45" s="47">
        <f t="shared" si="0"/>
        <v>19851.371649443186</v>
      </c>
      <c r="H45" s="50"/>
      <c r="I45" s="61"/>
      <c r="J45" s="50">
        <f t="shared" si="1"/>
        <v>105217.94193747248</v>
      </c>
      <c r="K45" s="22"/>
      <c r="M45" s="45">
        <v>3166.4140000000002</v>
      </c>
      <c r="N45" s="45">
        <v>6807.05</v>
      </c>
      <c r="O45" s="45">
        <v>26326.880000000001</v>
      </c>
      <c r="P45" s="45">
        <v>428.4</v>
      </c>
      <c r="Q45" s="45">
        <v>36079.31</v>
      </c>
    </row>
    <row r="46" spans="1:17">
      <c r="A46" s="48">
        <v>42</v>
      </c>
      <c r="B46" s="51" t="s">
        <v>47</v>
      </c>
      <c r="C46" s="49">
        <v>1936.4</v>
      </c>
      <c r="D46" s="46">
        <f t="shared" si="2"/>
        <v>0.61154353157862484</v>
      </c>
      <c r="E46" s="50"/>
      <c r="F46" s="50"/>
      <c r="G46" s="47">
        <f t="shared" si="0"/>
        <v>4162.8073966322781</v>
      </c>
      <c r="H46" s="50"/>
      <c r="I46" s="61"/>
      <c r="J46" s="50">
        <f t="shared" si="1"/>
        <v>22064.068654319995</v>
      </c>
      <c r="K46" s="22"/>
      <c r="M46" s="45">
        <v>3166.4140000000002</v>
      </c>
      <c r="N46" s="45">
        <v>6807.05</v>
      </c>
      <c r="O46" s="45">
        <v>26326.880000000001</v>
      </c>
      <c r="P46" s="45">
        <v>428.4</v>
      </c>
      <c r="Q46" s="45">
        <v>36079.31</v>
      </c>
    </row>
    <row r="47" spans="1:17">
      <c r="A47" s="48">
        <v>43</v>
      </c>
      <c r="B47" s="51" t="s">
        <v>48</v>
      </c>
      <c r="C47" s="49">
        <v>2406</v>
      </c>
      <c r="D47" s="46">
        <f t="shared" si="2"/>
        <v>0.75985010172390588</v>
      </c>
      <c r="E47" s="50"/>
      <c r="F47" s="50"/>
      <c r="G47" s="47">
        <f t="shared" si="0"/>
        <v>5172.337634939714</v>
      </c>
      <c r="H47" s="50"/>
      <c r="I47" s="61"/>
      <c r="J47" s="50">
        <f t="shared" si="1"/>
        <v>27414.867373628334</v>
      </c>
      <c r="K47" s="22"/>
      <c r="M47" s="45">
        <v>3166.4140000000002</v>
      </c>
      <c r="N47" s="45">
        <v>6807.05</v>
      </c>
      <c r="O47" s="45">
        <v>26326.880000000001</v>
      </c>
      <c r="P47" s="45">
        <v>428.4</v>
      </c>
      <c r="Q47" s="45">
        <v>36079.31</v>
      </c>
    </row>
    <row r="48" spans="1:17">
      <c r="A48" s="48">
        <v>44</v>
      </c>
      <c r="B48" s="51" t="s">
        <v>49</v>
      </c>
      <c r="C48" s="49">
        <v>8809.9</v>
      </c>
      <c r="D48" s="46">
        <f t="shared" si="2"/>
        <v>2.7822956821186362</v>
      </c>
      <c r="E48" s="50"/>
      <c r="F48" s="50"/>
      <c r="G48" s="47">
        <f t="shared" si="0"/>
        <v>18939.225822965662</v>
      </c>
      <c r="H48" s="50"/>
      <c r="I48" s="61"/>
      <c r="J48" s="50">
        <f t="shared" si="1"/>
        <v>100383.30842681973</v>
      </c>
      <c r="K48" s="22"/>
      <c r="M48" s="45">
        <v>3166.4140000000002</v>
      </c>
      <c r="N48" s="45">
        <v>6807.05</v>
      </c>
      <c r="O48" s="45">
        <v>26326.880000000001</v>
      </c>
      <c r="P48" s="45">
        <v>428.4</v>
      </c>
      <c r="Q48" s="45">
        <v>36079.31</v>
      </c>
    </row>
    <row r="49" spans="1:17">
      <c r="A49" s="48">
        <v>45</v>
      </c>
      <c r="B49" s="51" t="s">
        <v>50</v>
      </c>
      <c r="C49" s="49">
        <v>2393</v>
      </c>
      <c r="D49" s="46">
        <f t="shared" si="2"/>
        <v>0.75574451098308681</v>
      </c>
      <c r="E49" s="50"/>
      <c r="F49" s="50"/>
      <c r="G49" s="47">
        <f t="shared" si="0"/>
        <v>5144.3906734874208</v>
      </c>
      <c r="H49" s="50"/>
      <c r="I49" s="61"/>
      <c r="J49" s="50">
        <f t="shared" si="1"/>
        <v>27266.740492557194</v>
      </c>
      <c r="K49" s="22"/>
      <c r="M49" s="45">
        <v>3166.4140000000002</v>
      </c>
      <c r="N49" s="45">
        <v>6807.05</v>
      </c>
      <c r="O49" s="45">
        <v>26326.880000000001</v>
      </c>
      <c r="P49" s="45">
        <v>428.4</v>
      </c>
      <c r="Q49" s="45">
        <v>36079.31</v>
      </c>
    </row>
    <row r="50" spans="1:17">
      <c r="A50" s="48">
        <v>46</v>
      </c>
      <c r="B50" s="51" t="s">
        <v>51</v>
      </c>
      <c r="C50" s="49">
        <v>2264.4</v>
      </c>
      <c r="D50" s="46">
        <f t="shared" si="2"/>
        <v>0.71513074411621469</v>
      </c>
      <c r="E50" s="50"/>
      <c r="F50" s="50"/>
      <c r="G50" s="47">
        <f t="shared" si="0"/>
        <v>4867.9307317362791</v>
      </c>
      <c r="H50" s="50"/>
      <c r="I50" s="61"/>
      <c r="J50" s="50">
        <f t="shared" si="1"/>
        <v>25801.423807499585</v>
      </c>
      <c r="K50" s="22"/>
      <c r="M50" s="45">
        <v>3166.4140000000002</v>
      </c>
      <c r="N50" s="45">
        <v>6807.05</v>
      </c>
      <c r="O50" s="45">
        <v>26326.880000000001</v>
      </c>
      <c r="P50" s="45">
        <v>428.4</v>
      </c>
      <c r="Q50" s="45">
        <v>36079.31</v>
      </c>
    </row>
    <row r="51" spans="1:17">
      <c r="A51" s="48">
        <v>47</v>
      </c>
      <c r="B51" s="51" t="s">
        <v>52</v>
      </c>
      <c r="C51" s="49">
        <v>9086.6</v>
      </c>
      <c r="D51" s="46">
        <f t="shared" si="2"/>
        <v>2.8696816019636091</v>
      </c>
      <c r="E51" s="50"/>
      <c r="F51" s="50"/>
      <c r="G51" s="47">
        <f t="shared" si="0"/>
        <v>19534.066148646387</v>
      </c>
      <c r="H51" s="50"/>
      <c r="I51" s="61"/>
      <c r="J51" s="50">
        <f t="shared" si="1"/>
        <v>103536.13211854166</v>
      </c>
      <c r="K51" s="22"/>
      <c r="M51" s="45">
        <v>3166.4140000000002</v>
      </c>
      <c r="N51" s="45">
        <v>6807.05</v>
      </c>
      <c r="O51" s="45">
        <v>26326.880000000001</v>
      </c>
      <c r="P51" s="45">
        <v>428.4</v>
      </c>
      <c r="Q51" s="45">
        <v>36079.31</v>
      </c>
    </row>
    <row r="52" spans="1:17">
      <c r="A52" s="48">
        <v>48</v>
      </c>
      <c r="B52" s="51" t="s">
        <v>53</v>
      </c>
      <c r="C52" s="49">
        <v>2388.6999999999998</v>
      </c>
      <c r="D52" s="46">
        <f t="shared" si="2"/>
        <v>0.75438650789189277</v>
      </c>
      <c r="E52" s="50"/>
      <c r="F52" s="50"/>
      <c r="G52" s="47">
        <f t="shared" si="0"/>
        <v>5135.1466785455086</v>
      </c>
      <c r="H52" s="50"/>
      <c r="I52" s="61"/>
      <c r="J52" s="50">
        <f t="shared" si="1"/>
        <v>27217.744678049043</v>
      </c>
      <c r="K52" s="22"/>
      <c r="M52" s="45">
        <v>3166.4140000000002</v>
      </c>
      <c r="N52" s="45">
        <v>6807.05</v>
      </c>
      <c r="O52" s="45">
        <v>26326.880000000001</v>
      </c>
      <c r="P52" s="45">
        <v>428.4</v>
      </c>
      <c r="Q52" s="45">
        <v>36079.31</v>
      </c>
    </row>
    <row r="53" spans="1:17">
      <c r="A53" s="48">
        <v>49</v>
      </c>
      <c r="B53" s="51" t="s">
        <v>54</v>
      </c>
      <c r="C53" s="49">
        <v>2394.6</v>
      </c>
      <c r="D53" s="46">
        <f t="shared" si="2"/>
        <v>0.75624981445887995</v>
      </c>
      <c r="E53" s="50"/>
      <c r="F53" s="50"/>
      <c r="G53" s="47">
        <f t="shared" si="0"/>
        <v>5147.8302995123186</v>
      </c>
      <c r="H53" s="50"/>
      <c r="I53" s="61"/>
      <c r="J53" s="50">
        <f t="shared" si="1"/>
        <v>27284.971493304409</v>
      </c>
      <c r="K53" s="22"/>
      <c r="M53" s="45">
        <v>3166.4140000000002</v>
      </c>
      <c r="N53" s="45">
        <v>6807.05</v>
      </c>
      <c r="O53" s="45">
        <v>26326.880000000001</v>
      </c>
      <c r="P53" s="45">
        <v>428.4</v>
      </c>
      <c r="Q53" s="45">
        <v>36079.31</v>
      </c>
    </row>
    <row r="54" spans="1:17">
      <c r="A54" s="23"/>
      <c r="B54" s="23"/>
      <c r="C54" s="37">
        <f>SUM(C5:C53)</f>
        <v>316641.40000000002</v>
      </c>
      <c r="D54" s="52">
        <f>SUM(D5:D53)</f>
        <v>99.999999999999957</v>
      </c>
      <c r="E54" s="24"/>
      <c r="F54" s="24"/>
      <c r="G54" s="47">
        <f>SUM(G5:G53)</f>
        <v>680705.00000000012</v>
      </c>
      <c r="H54" s="24"/>
      <c r="I54" s="61"/>
      <c r="J54" s="24">
        <f>SUM(J5:J53)</f>
        <v>3607931</v>
      </c>
      <c r="K54" s="41"/>
    </row>
    <row r="55" spans="1:17" ht="13.5">
      <c r="E55" s="39"/>
      <c r="F55" s="39"/>
      <c r="G55" s="53">
        <f>G3-G54</f>
        <v>0</v>
      </c>
      <c r="H55" s="53">
        <f t="shared" ref="H55:J55" si="3">H3-H54</f>
        <v>2632688</v>
      </c>
      <c r="I55" s="53">
        <f t="shared" si="3"/>
        <v>42840</v>
      </c>
      <c r="J55" s="53">
        <f t="shared" si="3"/>
        <v>0</v>
      </c>
      <c r="K55" s="41"/>
    </row>
    <row r="57" spans="1:17">
      <c r="A57" s="253"/>
      <c r="B57" s="253"/>
      <c r="C57" s="253"/>
    </row>
    <row r="58" spans="1:17">
      <c r="A58" s="253"/>
      <c r="B58" s="253"/>
      <c r="C58" s="253"/>
    </row>
    <row r="59" spans="1:17">
      <c r="A59" s="254"/>
      <c r="B59" s="254"/>
      <c r="C59" s="254"/>
      <c r="E59" s="28">
        <v>2095955</v>
      </c>
      <c r="F59" s="28">
        <v>367248</v>
      </c>
      <c r="G59" s="28"/>
      <c r="H59" s="28"/>
      <c r="I59" s="28"/>
      <c r="J59" s="28"/>
      <c r="M59" s="45">
        <v>3166.4140000000002</v>
      </c>
      <c r="N59" s="23">
        <v>20959.55</v>
      </c>
    </row>
    <row r="60" spans="1:17" ht="25.5">
      <c r="A60" s="29" t="s">
        <v>13</v>
      </c>
      <c r="B60" s="30" t="s">
        <v>14</v>
      </c>
      <c r="C60" s="30" t="s">
        <v>15</v>
      </c>
      <c r="D60" s="26"/>
      <c r="E60" s="31" t="s">
        <v>81</v>
      </c>
      <c r="F60" s="32" t="s">
        <v>82</v>
      </c>
      <c r="G60" s="33"/>
      <c r="H60" s="33"/>
      <c r="I60" s="33"/>
      <c r="J60" s="34"/>
      <c r="K60" s="35"/>
      <c r="L60" s="35"/>
      <c r="M60" s="45">
        <v>3166.4140000000002</v>
      </c>
      <c r="N60" s="23">
        <v>20959.55</v>
      </c>
    </row>
    <row r="61" spans="1:17">
      <c r="A61" s="64">
        <v>1</v>
      </c>
      <c r="B61" s="64" t="s">
        <v>16</v>
      </c>
      <c r="C61" s="54">
        <v>16019.8</v>
      </c>
      <c r="D61" s="46">
        <f>C61*100/C101</f>
        <v>5.9429815368326633</v>
      </c>
      <c r="E61" s="22">
        <f>D61*N61</f>
        <v>124562.21867032105</v>
      </c>
      <c r="F61" s="50"/>
      <c r="G61" s="22"/>
      <c r="H61" s="24"/>
      <c r="I61" s="24"/>
      <c r="J61" s="24"/>
      <c r="M61" s="45">
        <v>3166.4140000000002</v>
      </c>
      <c r="N61" s="23">
        <v>20959.55</v>
      </c>
    </row>
    <row r="62" spans="1:17">
      <c r="A62" s="64">
        <v>2</v>
      </c>
      <c r="B62" s="64" t="s">
        <v>17</v>
      </c>
      <c r="C62" s="54">
        <v>5174</v>
      </c>
      <c r="D62" s="46">
        <f>C62*100/C101</f>
        <v>1.9194363519876776</v>
      </c>
      <c r="E62" s="22">
        <f t="shared" ref="E62:E100" si="4">D62*N62</f>
        <v>40230.522191303324</v>
      </c>
      <c r="F62" s="50"/>
      <c r="G62" s="22"/>
      <c r="H62" s="24"/>
      <c r="I62" s="24"/>
      <c r="J62" s="24"/>
      <c r="M62" s="45">
        <v>3166.4140000000002</v>
      </c>
      <c r="N62" s="23">
        <v>20959.55</v>
      </c>
    </row>
    <row r="63" spans="1:17">
      <c r="A63" s="64">
        <v>3</v>
      </c>
      <c r="B63" s="64" t="s">
        <v>18</v>
      </c>
      <c r="C63" s="54">
        <v>3841.8</v>
      </c>
      <c r="D63" s="46">
        <f>C63*100/C101</f>
        <v>1.4252204439633283</v>
      </c>
      <c r="E63" s="22">
        <f t="shared" si="4"/>
        <v>29871.979156271576</v>
      </c>
      <c r="F63" s="50"/>
      <c r="G63" s="22"/>
      <c r="H63" s="24"/>
      <c r="I63" s="24"/>
      <c r="J63" s="24"/>
      <c r="M63" s="45">
        <v>3166.4140000000002</v>
      </c>
      <c r="N63" s="23">
        <v>20959.55</v>
      </c>
    </row>
    <row r="64" spans="1:17">
      <c r="A64" s="48">
        <v>4</v>
      </c>
      <c r="B64" s="64" t="s">
        <v>19</v>
      </c>
      <c r="C64" s="49">
        <v>1281.2</v>
      </c>
      <c r="D64" s="46">
        <f>C64*100/C101</f>
        <v>0.47529606767812382</v>
      </c>
      <c r="E64" s="22">
        <f t="shared" si="4"/>
        <v>9961.9916953030206</v>
      </c>
      <c r="F64" s="50"/>
      <c r="G64" s="22"/>
      <c r="H64" s="24"/>
      <c r="I64" s="24"/>
      <c r="J64" s="24"/>
      <c r="M64" s="45">
        <v>3166.4140000000002</v>
      </c>
      <c r="N64" s="23">
        <v>20959.55</v>
      </c>
    </row>
    <row r="65" spans="1:14">
      <c r="A65" s="48">
        <v>5</v>
      </c>
      <c r="B65" s="64" t="s">
        <v>20</v>
      </c>
      <c r="C65" s="49">
        <v>8073.2</v>
      </c>
      <c r="D65" s="46">
        <f>C65*100/C101</f>
        <v>2.9949736290813527</v>
      </c>
      <c r="E65" s="22">
        <f t="shared" si="4"/>
        <v>62773.299527412062</v>
      </c>
      <c r="F65" s="50"/>
      <c r="G65" s="22"/>
      <c r="H65" s="24"/>
      <c r="I65" s="24"/>
      <c r="J65" s="24"/>
      <c r="M65" s="45">
        <v>3166.4140000000002</v>
      </c>
      <c r="N65" s="23">
        <v>20959.55</v>
      </c>
    </row>
    <row r="66" spans="1:14">
      <c r="A66" s="48">
        <v>6</v>
      </c>
      <c r="B66" s="64" t="s">
        <v>21</v>
      </c>
      <c r="C66" s="49">
        <v>1941.8</v>
      </c>
      <c r="D66" s="46">
        <f>C66*100/C101</f>
        <v>0.72036364675099973</v>
      </c>
      <c r="E66" s="22">
        <f t="shared" si="4"/>
        <v>15098.497872259915</v>
      </c>
      <c r="F66" s="50"/>
      <c r="G66" s="22"/>
      <c r="H66" s="24"/>
      <c r="I66" s="24"/>
      <c r="J66" s="24"/>
      <c r="M66" s="45">
        <v>3166.4140000000002</v>
      </c>
      <c r="N66" s="23">
        <v>20959.55</v>
      </c>
    </row>
    <row r="67" spans="1:14">
      <c r="A67" s="48">
        <v>7</v>
      </c>
      <c r="B67" s="64" t="s">
        <v>22</v>
      </c>
      <c r="C67" s="49">
        <v>1268.5999999999999</v>
      </c>
      <c r="D67" s="46">
        <f>C67*100/C101</f>
        <v>0.47062175418082097</v>
      </c>
      <c r="E67" s="22">
        <f t="shared" si="4"/>
        <v>9864.020187840626</v>
      </c>
      <c r="F67" s="50"/>
      <c r="G67" s="22"/>
      <c r="H67" s="24"/>
      <c r="I67" s="24"/>
      <c r="J67" s="24"/>
      <c r="M67" s="45">
        <v>3166.4140000000002</v>
      </c>
      <c r="N67" s="23">
        <v>20959.55</v>
      </c>
    </row>
    <row r="68" spans="1:14">
      <c r="A68" s="48">
        <v>8</v>
      </c>
      <c r="B68" s="64" t="s">
        <v>71</v>
      </c>
      <c r="C68" s="49">
        <v>9783</v>
      </c>
      <c r="D68" s="46">
        <f>C68*100/C101</f>
        <v>3.6292705511201104</v>
      </c>
      <c r="E68" s="22">
        <f t="shared" si="4"/>
        <v>76067.877579729509</v>
      </c>
      <c r="F68" s="50"/>
      <c r="G68" s="22"/>
      <c r="H68" s="24"/>
      <c r="I68" s="24"/>
      <c r="J68" s="24"/>
      <c r="M68" s="45">
        <v>3166.4140000000002</v>
      </c>
      <c r="N68" s="23">
        <v>20959.55</v>
      </c>
    </row>
    <row r="69" spans="1:14">
      <c r="A69" s="48">
        <v>9</v>
      </c>
      <c r="B69" s="64" t="s">
        <v>23</v>
      </c>
      <c r="C69" s="49">
        <v>5952.7</v>
      </c>
      <c r="D69" s="46">
        <f>C69*100/C101</f>
        <v>2.2083163456662254</v>
      </c>
      <c r="E69" s="22">
        <f t="shared" si="4"/>
        <v>46285.316862808533</v>
      </c>
      <c r="F69" s="50"/>
      <c r="G69" s="22"/>
      <c r="H69" s="24"/>
      <c r="I69" s="24"/>
      <c r="J69" s="24"/>
      <c r="M69" s="45">
        <v>3166.4140000000002</v>
      </c>
      <c r="N69" s="23">
        <v>20959.55</v>
      </c>
    </row>
    <row r="70" spans="1:14">
      <c r="A70" s="56">
        <v>10</v>
      </c>
      <c r="B70" s="56" t="s">
        <v>24</v>
      </c>
      <c r="C70" s="57">
        <v>12381.2</v>
      </c>
      <c r="D70" s="58">
        <f>C70*100/C101</f>
        <v>4.5931436724448851</v>
      </c>
      <c r="E70" s="60">
        <f t="shared" si="4"/>
        <v>96270.224459792182</v>
      </c>
      <c r="F70" s="50"/>
      <c r="G70" s="22">
        <v>96270.22</v>
      </c>
      <c r="H70" s="24"/>
      <c r="I70" s="24"/>
      <c r="J70" s="24"/>
      <c r="M70" s="45">
        <v>3166.4140000000002</v>
      </c>
      <c r="N70" s="23">
        <v>20959.55</v>
      </c>
    </row>
    <row r="71" spans="1:14">
      <c r="A71" s="48">
        <v>12</v>
      </c>
      <c r="B71" s="48" t="s">
        <v>26</v>
      </c>
      <c r="C71" s="49">
        <v>5434.1</v>
      </c>
      <c r="D71" s="46">
        <f>C71*100/C101</f>
        <v>2.0159275377534285</v>
      </c>
      <c r="E71" s="22">
        <f t="shared" si="4"/>
        <v>42252.934023919872</v>
      </c>
      <c r="F71" s="50"/>
      <c r="G71" s="22"/>
      <c r="H71" s="24"/>
      <c r="I71" s="24"/>
      <c r="J71" s="24"/>
      <c r="M71" s="45">
        <v>3166.4140000000002</v>
      </c>
      <c r="N71" s="23">
        <v>20959.55</v>
      </c>
    </row>
    <row r="72" spans="1:14">
      <c r="A72" s="68">
        <v>14</v>
      </c>
      <c r="B72" s="68" t="s">
        <v>28</v>
      </c>
      <c r="C72" s="69">
        <v>19373.5</v>
      </c>
      <c r="D72" s="70">
        <f>C72*100/C101</f>
        <v>7.1871279793647611</v>
      </c>
      <c r="E72" s="72">
        <f t="shared" si="4"/>
        <v>150638.96823989466</v>
      </c>
      <c r="F72" s="50"/>
      <c r="G72" s="22">
        <v>150638.97</v>
      </c>
      <c r="H72" s="24"/>
      <c r="I72" s="24"/>
      <c r="J72" s="24"/>
      <c r="M72" s="45">
        <v>3166.4140000000002</v>
      </c>
      <c r="N72" s="23">
        <v>20959.55</v>
      </c>
    </row>
    <row r="73" spans="1:14">
      <c r="A73" s="48">
        <v>15</v>
      </c>
      <c r="B73" s="48" t="s">
        <v>29</v>
      </c>
      <c r="C73" s="49">
        <v>11386.8</v>
      </c>
      <c r="D73" s="46">
        <f>C73*100/C101</f>
        <v>4.2242438834196534</v>
      </c>
      <c r="E73" s="22">
        <f t="shared" si="4"/>
        <v>88538.25088672839</v>
      </c>
      <c r="F73" s="50"/>
      <c r="G73" s="22"/>
      <c r="H73" s="24"/>
      <c r="I73" s="24"/>
      <c r="J73" s="24"/>
      <c r="M73" s="45">
        <v>3166.4140000000002</v>
      </c>
      <c r="N73" s="23">
        <v>20959.55</v>
      </c>
    </row>
    <row r="74" spans="1:14">
      <c r="A74" s="56">
        <v>20</v>
      </c>
      <c r="B74" s="56" t="s">
        <v>74</v>
      </c>
      <c r="C74" s="57">
        <v>4885.8</v>
      </c>
      <c r="D74" s="58">
        <f>C74*100/C101</f>
        <v>1.8125207051684182</v>
      </c>
      <c r="E74" s="60">
        <f t="shared" si="4"/>
        <v>37989.618346012721</v>
      </c>
      <c r="F74" s="50"/>
      <c r="G74" s="22">
        <v>37989.620000000003</v>
      </c>
      <c r="H74" s="24"/>
      <c r="I74" s="24"/>
      <c r="J74" s="24"/>
      <c r="M74" s="45">
        <v>3166.4140000000002</v>
      </c>
      <c r="N74" s="23">
        <v>20959.55</v>
      </c>
    </row>
    <row r="75" spans="1:14">
      <c r="A75" s="48">
        <v>21</v>
      </c>
      <c r="B75" s="48" t="s">
        <v>73</v>
      </c>
      <c r="C75" s="48">
        <v>9549.4</v>
      </c>
      <c r="D75" s="46">
        <f>C75*100/C101</f>
        <v>3.5426102627891631</v>
      </c>
      <c r="E75" s="22">
        <f t="shared" si="4"/>
        <v>74251.516933442603</v>
      </c>
      <c r="F75" s="50"/>
      <c r="G75" s="22"/>
      <c r="H75" s="24"/>
      <c r="I75" s="24"/>
      <c r="J75" s="24"/>
      <c r="M75" s="45">
        <v>3166.4140000000002</v>
      </c>
      <c r="N75" s="23">
        <v>20959.55</v>
      </c>
    </row>
    <row r="76" spans="1:14">
      <c r="A76" s="48">
        <v>23</v>
      </c>
      <c r="B76" s="48" t="s">
        <v>77</v>
      </c>
      <c r="C76" s="49">
        <v>3802.5</v>
      </c>
      <c r="D76" s="46">
        <f>C76*100/C101</f>
        <v>1.4106410375788838</v>
      </c>
      <c r="E76" s="22">
        <f t="shared" si="4"/>
        <v>29566.401359186493</v>
      </c>
      <c r="F76" s="50"/>
      <c r="G76" s="22"/>
      <c r="H76" s="24"/>
      <c r="I76" s="24"/>
      <c r="J76" s="24"/>
      <c r="M76" s="45">
        <v>3166.4140000000002</v>
      </c>
      <c r="N76" s="23">
        <v>20959.55</v>
      </c>
    </row>
    <row r="77" spans="1:14">
      <c r="A77" s="48">
        <v>24</v>
      </c>
      <c r="B77" s="48" t="s">
        <v>32</v>
      </c>
      <c r="C77" s="49">
        <v>8317.4</v>
      </c>
      <c r="D77" s="46">
        <f>C77*100/C101</f>
        <v>3.0855662763862215</v>
      </c>
      <c r="E77" s="22">
        <f t="shared" si="4"/>
        <v>64672.080648230825</v>
      </c>
      <c r="F77" s="50"/>
      <c r="G77" s="22"/>
      <c r="H77" s="24"/>
      <c r="I77" s="24"/>
      <c r="J77" s="24"/>
      <c r="M77" s="45">
        <v>3166.4140000000002</v>
      </c>
      <c r="N77" s="23">
        <v>20959.55</v>
      </c>
    </row>
    <row r="78" spans="1:14">
      <c r="A78" s="48">
        <v>25</v>
      </c>
      <c r="B78" s="48" t="s">
        <v>78</v>
      </c>
      <c r="C78" s="49">
        <v>16588.5</v>
      </c>
      <c r="D78" s="46">
        <f>C78*100/C101</f>
        <v>6.1539563055561635</v>
      </c>
      <c r="E78" s="22">
        <f t="shared" si="4"/>
        <v>128984.15488411968</v>
      </c>
      <c r="F78" s="50"/>
      <c r="G78" s="22"/>
      <c r="H78" s="24"/>
      <c r="I78" s="24"/>
      <c r="J78" s="24"/>
      <c r="M78" s="45">
        <v>3166.4140000000002</v>
      </c>
      <c r="N78" s="23">
        <v>20959.55</v>
      </c>
    </row>
    <row r="79" spans="1:14">
      <c r="A79" s="48">
        <v>26</v>
      </c>
      <c r="B79" s="48" t="s">
        <v>79</v>
      </c>
      <c r="C79" s="49">
        <v>4285.8999999999996</v>
      </c>
      <c r="D79" s="46">
        <f>C79*100/C101</f>
        <v>1.5899714458801675</v>
      </c>
      <c r="E79" s="22">
        <f t="shared" si="4"/>
        <v>33325.086018497663</v>
      </c>
      <c r="F79" s="50"/>
      <c r="G79" s="22"/>
      <c r="H79" s="24"/>
      <c r="I79" s="24"/>
      <c r="J79" s="24"/>
      <c r="M79" s="45">
        <v>3166.4140000000002</v>
      </c>
      <c r="N79" s="23">
        <v>20959.55</v>
      </c>
    </row>
    <row r="80" spans="1:14">
      <c r="A80" s="48">
        <v>27</v>
      </c>
      <c r="B80" s="48" t="s">
        <v>33</v>
      </c>
      <c r="C80" s="49">
        <v>4301.6000000000004</v>
      </c>
      <c r="D80" s="46">
        <f>C80*100/C101</f>
        <v>1.595795788888712</v>
      </c>
      <c r="E80" s="22">
        <f t="shared" si="4"/>
        <v>33447.161627002402</v>
      </c>
      <c r="F80" s="50"/>
      <c r="G80" s="22"/>
      <c r="H80" s="24"/>
      <c r="I80" s="24"/>
      <c r="J80" s="24"/>
      <c r="M80" s="45">
        <v>3166.4140000000002</v>
      </c>
      <c r="N80" s="23">
        <v>20959.55</v>
      </c>
    </row>
    <row r="81" spans="1:14">
      <c r="A81" s="48">
        <v>28</v>
      </c>
      <c r="B81" s="48" t="s">
        <v>34</v>
      </c>
      <c r="C81" s="49">
        <v>8823.2999999999993</v>
      </c>
      <c r="D81" s="46">
        <f>C81*100/C101</f>
        <v>3.2732436730755459</v>
      </c>
      <c r="E81" s="22">
        <f t="shared" si="4"/>
        <v>68605.714428010557</v>
      </c>
      <c r="F81" s="50"/>
      <c r="G81" s="22"/>
      <c r="H81" s="24"/>
      <c r="I81" s="24"/>
      <c r="J81" s="24"/>
      <c r="M81" s="45">
        <v>3166.4140000000002</v>
      </c>
      <c r="N81" s="23">
        <v>20959.55</v>
      </c>
    </row>
    <row r="82" spans="1:14">
      <c r="A82" s="48">
        <v>29</v>
      </c>
      <c r="B82" s="48" t="s">
        <v>80</v>
      </c>
      <c r="C82" s="49">
        <v>9186.6</v>
      </c>
      <c r="D82" s="46">
        <f>C82*100/C101</f>
        <v>3.4080197122477776</v>
      </c>
      <c r="E82" s="22">
        <f t="shared" si="4"/>
        <v>71430.559559842906</v>
      </c>
      <c r="F82" s="50"/>
      <c r="G82" s="22"/>
      <c r="H82" s="24"/>
      <c r="I82" s="24"/>
      <c r="J82" s="24"/>
      <c r="M82" s="45">
        <v>3166.4140000000002</v>
      </c>
      <c r="N82" s="23">
        <v>20959.55</v>
      </c>
    </row>
    <row r="83" spans="1:14">
      <c r="A83" s="48">
        <v>30</v>
      </c>
      <c r="B83" s="48" t="s">
        <v>35</v>
      </c>
      <c r="C83" s="49">
        <v>6245.6</v>
      </c>
      <c r="D83" s="46">
        <f>C83*100/C101</f>
        <v>2.316975585615431</v>
      </c>
      <c r="E83" s="22">
        <f t="shared" si="4"/>
        <v>48562.765635485906</v>
      </c>
      <c r="F83" s="50"/>
      <c r="G83" s="22"/>
      <c r="H83" s="24"/>
      <c r="I83" s="24"/>
      <c r="J83" s="24"/>
      <c r="M83" s="45">
        <v>3166.4140000000002</v>
      </c>
      <c r="N83" s="23">
        <v>20959.55</v>
      </c>
    </row>
    <row r="84" spans="1:14">
      <c r="A84" s="48">
        <v>31</v>
      </c>
      <c r="B84" s="48" t="s">
        <v>36</v>
      </c>
      <c r="C84" s="49">
        <v>6550.6</v>
      </c>
      <c r="D84" s="46">
        <f>C84*100/C101</f>
        <v>2.4301236504310944</v>
      </c>
      <c r="E84" s="22">
        <f t="shared" si="4"/>
        <v>50934.298157393045</v>
      </c>
      <c r="F84" s="50"/>
      <c r="G84" s="22"/>
      <c r="H84" s="24"/>
      <c r="I84" s="24"/>
      <c r="J84" s="24"/>
      <c r="M84" s="45">
        <v>3166.4140000000002</v>
      </c>
      <c r="N84" s="23">
        <v>20959.55</v>
      </c>
    </row>
    <row r="85" spans="1:14">
      <c r="A85" s="48">
        <v>32</v>
      </c>
      <c r="B85" s="48" t="s">
        <v>37</v>
      </c>
      <c r="C85" s="49">
        <v>8338.2999999999993</v>
      </c>
      <c r="D85" s="46">
        <f>C85*100/C101</f>
        <v>3.0933197011555569</v>
      </c>
      <c r="E85" s="22">
        <f t="shared" si="4"/>
        <v>64834.588942354952</v>
      </c>
      <c r="F85" s="50"/>
      <c r="G85" s="22"/>
      <c r="H85" s="24"/>
      <c r="I85" s="24"/>
      <c r="J85" s="24"/>
      <c r="M85" s="45">
        <v>3166.4140000000002</v>
      </c>
      <c r="N85" s="23">
        <v>20959.55</v>
      </c>
    </row>
    <row r="86" spans="1:14">
      <c r="A86" s="48">
        <v>33</v>
      </c>
      <c r="B86" s="48" t="s">
        <v>38</v>
      </c>
      <c r="C86" s="49">
        <v>6044.3</v>
      </c>
      <c r="D86" s="46">
        <f>C86*100/C101</f>
        <v>2.2422978628370931</v>
      </c>
      <c r="E86" s="22">
        <f t="shared" si="4"/>
        <v>46997.554171027194</v>
      </c>
      <c r="F86" s="50"/>
      <c r="G86" s="22"/>
      <c r="H86" s="24"/>
      <c r="I86" s="24"/>
      <c r="J86" s="24"/>
      <c r="M86" s="45">
        <v>3166.4140000000002</v>
      </c>
      <c r="N86" s="23">
        <v>20959.55</v>
      </c>
    </row>
    <row r="87" spans="1:14">
      <c r="A87" s="48">
        <v>34</v>
      </c>
      <c r="B87" s="48" t="s">
        <v>39</v>
      </c>
      <c r="C87" s="49">
        <v>2108.1999999999998</v>
      </c>
      <c r="D87" s="46">
        <f>C87*100/C101</f>
        <v>0.78209426309633201</v>
      </c>
      <c r="E87" s="22">
        <f t="shared" si="4"/>
        <v>16392.343812080726</v>
      </c>
      <c r="F87" s="50"/>
      <c r="G87" s="22"/>
      <c r="H87" s="24"/>
      <c r="I87" s="24"/>
      <c r="J87" s="24"/>
      <c r="M87" s="45">
        <v>3166.4140000000002</v>
      </c>
      <c r="N87" s="23">
        <v>20959.55</v>
      </c>
    </row>
    <row r="88" spans="1:14">
      <c r="A88" s="48">
        <v>35</v>
      </c>
      <c r="B88" s="48" t="s">
        <v>40</v>
      </c>
      <c r="C88" s="49">
        <v>10033.200000000001</v>
      </c>
      <c r="D88" s="46">
        <f>C88*100/C101</f>
        <v>3.7220890619951237</v>
      </c>
      <c r="E88" s="22">
        <f t="shared" si="4"/>
        <v>78013.311799339892</v>
      </c>
      <c r="F88" s="50"/>
      <c r="G88" s="22"/>
      <c r="H88" s="24"/>
      <c r="I88" s="24"/>
      <c r="J88" s="24"/>
      <c r="M88" s="45">
        <v>3166.4140000000002</v>
      </c>
      <c r="N88" s="23">
        <v>20959.55</v>
      </c>
    </row>
    <row r="89" spans="1:14">
      <c r="A89" s="48">
        <v>36</v>
      </c>
      <c r="B89" s="48" t="s">
        <v>41</v>
      </c>
      <c r="C89" s="49">
        <v>6454.4</v>
      </c>
      <c r="D89" s="46">
        <f>C89*100/C101</f>
        <v>2.3944356378564491</v>
      </c>
      <c r="E89" s="22">
        <f t="shared" si="4"/>
        <v>50186.293473434132</v>
      </c>
      <c r="F89" s="50"/>
      <c r="G89" s="22"/>
      <c r="H89" s="24"/>
      <c r="I89" s="24"/>
      <c r="J89" s="24"/>
      <c r="M89" s="45">
        <v>3166.4140000000002</v>
      </c>
      <c r="N89" s="23">
        <v>20959.55</v>
      </c>
    </row>
    <row r="90" spans="1:14">
      <c r="A90" s="48">
        <v>37</v>
      </c>
      <c r="B90" s="48" t="s">
        <v>42</v>
      </c>
      <c r="C90" s="49">
        <v>5259.7</v>
      </c>
      <c r="D90" s="46">
        <f>C90*100/C101</f>
        <v>1.9512291033145706</v>
      </c>
      <c r="E90" s="22">
        <f t="shared" si="4"/>
        <v>40896.883952376906</v>
      </c>
      <c r="F90" s="50"/>
      <c r="G90" s="22"/>
      <c r="H90" s="24"/>
      <c r="I90" s="24"/>
      <c r="J90" s="24"/>
      <c r="M90" s="45">
        <v>3166.4140000000002</v>
      </c>
      <c r="N90" s="23">
        <v>20959.55</v>
      </c>
    </row>
    <row r="91" spans="1:14">
      <c r="A91" s="48">
        <v>38</v>
      </c>
      <c r="B91" s="48" t="s">
        <v>43</v>
      </c>
      <c r="C91" s="49">
        <v>5957.5</v>
      </c>
      <c r="D91" s="46">
        <f>C91*100/C101</f>
        <v>2.2100970365223405</v>
      </c>
      <c r="E91" s="22">
        <f t="shared" si="4"/>
        <v>46322.639341841823</v>
      </c>
      <c r="F91" s="50"/>
      <c r="G91" s="22"/>
      <c r="H91" s="24"/>
      <c r="I91" s="24"/>
      <c r="J91" s="24"/>
      <c r="M91" s="45">
        <v>3166.4140000000002</v>
      </c>
      <c r="N91" s="23">
        <v>20959.55</v>
      </c>
    </row>
    <row r="92" spans="1:14">
      <c r="A92" s="48">
        <v>41</v>
      </c>
      <c r="B92" s="51" t="s">
        <v>46</v>
      </c>
      <c r="C92" s="49">
        <v>9234.2000000000007</v>
      </c>
      <c r="D92" s="46">
        <f>C92*100/C101</f>
        <v>3.4256782299042552</v>
      </c>
      <c r="E92" s="22">
        <f t="shared" si="4"/>
        <v>71800.674143589727</v>
      </c>
      <c r="F92" s="50"/>
      <c r="G92" s="22"/>
      <c r="H92" s="24"/>
      <c r="I92" s="24"/>
      <c r="J92" s="24"/>
      <c r="M92" s="45">
        <v>3166.4140000000002</v>
      </c>
      <c r="N92" s="23">
        <v>20959.55</v>
      </c>
    </row>
    <row r="93" spans="1:14">
      <c r="A93" s="48">
        <v>42</v>
      </c>
      <c r="B93" s="51" t="s">
        <v>47</v>
      </c>
      <c r="C93" s="49">
        <v>1936.4</v>
      </c>
      <c r="D93" s="46">
        <f>C93*100/C101</f>
        <v>0.71836036953786997</v>
      </c>
      <c r="E93" s="22">
        <f t="shared" si="4"/>
        <v>15056.510083347463</v>
      </c>
      <c r="F93" s="50"/>
      <c r="G93" s="22"/>
      <c r="H93" s="24"/>
      <c r="I93" s="24"/>
      <c r="J93" s="24"/>
      <c r="M93" s="45">
        <v>3166.4140000000002</v>
      </c>
      <c r="N93" s="23">
        <v>20959.55</v>
      </c>
    </row>
    <row r="94" spans="1:14">
      <c r="A94" s="48">
        <v>43</v>
      </c>
      <c r="B94" s="51" t="s">
        <v>48</v>
      </c>
      <c r="C94" s="49">
        <v>2406</v>
      </c>
      <c r="D94" s="46">
        <f>C94*100/C101</f>
        <v>0.89257129162782234</v>
      </c>
      <c r="E94" s="22">
        <f t="shared" si="4"/>
        <v>18707.892615437922</v>
      </c>
      <c r="F94" s="50"/>
      <c r="G94" s="22"/>
      <c r="H94" s="24"/>
      <c r="I94" s="24"/>
      <c r="J94" s="24"/>
      <c r="M94" s="45">
        <v>3166.4140000000002</v>
      </c>
      <c r="N94" s="23">
        <v>20959.55</v>
      </c>
    </row>
    <row r="95" spans="1:14">
      <c r="A95" s="48">
        <v>44</v>
      </c>
      <c r="B95" s="51" t="s">
        <v>49</v>
      </c>
      <c r="C95" s="49">
        <v>8809.9</v>
      </c>
      <c r="D95" s="46">
        <f>C95*100/C101</f>
        <v>3.268272577768891</v>
      </c>
      <c r="E95" s="22">
        <f t="shared" si="4"/>
        <v>68501.52250737595</v>
      </c>
      <c r="F95" s="50"/>
      <c r="G95" s="22"/>
      <c r="H95" s="24"/>
      <c r="I95" s="24"/>
      <c r="J95" s="24"/>
      <c r="M95" s="45">
        <v>3166.4140000000002</v>
      </c>
      <c r="N95" s="23">
        <v>20959.55</v>
      </c>
    </row>
    <row r="96" spans="1:14">
      <c r="A96" s="48">
        <v>45</v>
      </c>
      <c r="B96" s="51" t="s">
        <v>50</v>
      </c>
      <c r="C96" s="49">
        <v>2393</v>
      </c>
      <c r="D96" s="46">
        <f>C96*100/C101</f>
        <v>0.88774858722584316</v>
      </c>
      <c r="E96" s="22">
        <f t="shared" si="4"/>
        <v>18606.810901389421</v>
      </c>
      <c r="F96" s="50"/>
      <c r="G96" s="22"/>
      <c r="H96" s="24"/>
      <c r="I96" s="24"/>
      <c r="J96" s="24"/>
      <c r="M96" s="45">
        <v>3166.4140000000002</v>
      </c>
      <c r="N96" s="23">
        <v>20959.55</v>
      </c>
    </row>
    <row r="97" spans="1:14">
      <c r="A97" s="48">
        <v>46</v>
      </c>
      <c r="B97" s="51" t="s">
        <v>51</v>
      </c>
      <c r="C97" s="49">
        <v>2264.4</v>
      </c>
      <c r="D97" s="46">
        <f>C97*100/C101</f>
        <v>0.84004091137241932</v>
      </c>
      <c r="E97" s="22">
        <f t="shared" si="4"/>
        <v>17606.879483955792</v>
      </c>
      <c r="F97" s="50"/>
      <c r="G97" s="22"/>
      <c r="H97" s="24"/>
      <c r="I97" s="24"/>
      <c r="J97" s="24"/>
      <c r="M97" s="45">
        <v>3166.4140000000002</v>
      </c>
      <c r="N97" s="23">
        <v>20959.55</v>
      </c>
    </row>
    <row r="98" spans="1:14">
      <c r="A98" s="48">
        <v>47</v>
      </c>
      <c r="B98" s="51" t="s">
        <v>52</v>
      </c>
      <c r="C98" s="49">
        <v>9086.6</v>
      </c>
      <c r="D98" s="46">
        <f>C98*100/C101</f>
        <v>3.3709219860787076</v>
      </c>
      <c r="E98" s="22">
        <f t="shared" si="4"/>
        <v>70653.007913315974</v>
      </c>
      <c r="F98" s="50"/>
      <c r="G98" s="22"/>
      <c r="H98" s="24"/>
      <c r="I98" s="24"/>
      <c r="J98" s="24"/>
      <c r="M98" s="45">
        <v>3166.4140000000002</v>
      </c>
      <c r="N98" s="23">
        <v>20959.55</v>
      </c>
    </row>
    <row r="99" spans="1:14">
      <c r="A99" s="48">
        <v>48</v>
      </c>
      <c r="B99" s="51" t="s">
        <v>53</v>
      </c>
      <c r="C99" s="49">
        <v>2388.6999999999998</v>
      </c>
      <c r="D99" s="46">
        <f>C99*100/C101</f>
        <v>0.88615338500057306</v>
      </c>
      <c r="E99" s="22">
        <f t="shared" si="4"/>
        <v>18573.376180588759</v>
      </c>
      <c r="F99" s="50"/>
      <c r="G99" s="22"/>
      <c r="H99" s="24"/>
      <c r="I99" s="24"/>
      <c r="J99" s="24"/>
      <c r="M99" s="45">
        <v>3166.4140000000002</v>
      </c>
      <c r="N99" s="23">
        <v>20959.55</v>
      </c>
    </row>
    <row r="100" spans="1:14">
      <c r="A100" s="48">
        <v>49</v>
      </c>
      <c r="B100" s="51" t="s">
        <v>54</v>
      </c>
      <c r="C100" s="49">
        <v>2394.6</v>
      </c>
      <c r="D100" s="46">
        <f>C100*100/C101</f>
        <v>0.88834215084454837</v>
      </c>
      <c r="E100" s="22">
        <f t="shared" si="4"/>
        <v>18619.251727733852</v>
      </c>
      <c r="F100" s="50"/>
      <c r="G100" s="22"/>
      <c r="H100" s="24"/>
      <c r="I100" s="24"/>
      <c r="J100" s="24"/>
      <c r="M100" s="45">
        <v>3166.4140000000002</v>
      </c>
      <c r="N100" s="23">
        <v>20959.55</v>
      </c>
    </row>
    <row r="101" spans="1:14">
      <c r="A101" s="23"/>
      <c r="B101" s="23"/>
      <c r="C101" s="37">
        <f>SUM(C61:C100)</f>
        <v>269558.3</v>
      </c>
      <c r="D101" s="38">
        <f>SUM(D61:D100)</f>
        <v>100</v>
      </c>
      <c r="E101" s="41">
        <f>SUM(E61:E100)</f>
        <v>2095955.0000000005</v>
      </c>
      <c r="F101" s="24">
        <f>SUM(F61:F100)</f>
        <v>0</v>
      </c>
      <c r="G101" s="41"/>
      <c r="H101" s="24"/>
      <c r="I101" s="24"/>
      <c r="J101" s="24"/>
    </row>
    <row r="102" spans="1:14" ht="13.5">
      <c r="E102" s="39">
        <f>E59-E101</f>
        <v>0</v>
      </c>
      <c r="F102" s="39"/>
    </row>
    <row r="103" spans="1:14">
      <c r="M103" s="23">
        <v>3166.4140000000002</v>
      </c>
      <c r="N103" s="23">
        <v>3672.48</v>
      </c>
    </row>
    <row r="104" spans="1:14">
      <c r="A104" s="48">
        <v>11</v>
      </c>
      <c r="B104" s="48" t="s">
        <v>25</v>
      </c>
      <c r="C104" s="49">
        <v>7246.1</v>
      </c>
      <c r="D104" s="46">
        <f>C104*100/C113</f>
        <v>15.390023171796253</v>
      </c>
      <c r="E104" s="50"/>
      <c r="F104" s="50">
        <f>D104*N103</f>
        <v>56519.552297958304</v>
      </c>
      <c r="G104" s="50"/>
      <c r="H104" s="50"/>
      <c r="I104" s="24"/>
      <c r="J104" s="24"/>
      <c r="M104" s="23">
        <v>3166.4140000000002</v>
      </c>
      <c r="N104" s="23">
        <v>3672.48</v>
      </c>
    </row>
    <row r="105" spans="1:14">
      <c r="A105" s="48">
        <v>13</v>
      </c>
      <c r="B105" s="48" t="s">
        <v>27</v>
      </c>
      <c r="C105" s="49">
        <v>4607</v>
      </c>
      <c r="D105" s="46">
        <f>C105*100/C113</f>
        <v>9.7848272522412518</v>
      </c>
      <c r="E105" s="50"/>
      <c r="F105" s="50">
        <f t="shared" ref="F105:F112" si="5">D105*N104</f>
        <v>35934.582387310955</v>
      </c>
      <c r="G105" s="50"/>
      <c r="H105" s="50"/>
      <c r="I105" s="24"/>
      <c r="J105" s="24"/>
      <c r="M105" s="23">
        <v>3166.4140000000002</v>
      </c>
      <c r="N105" s="23">
        <v>3672.48</v>
      </c>
    </row>
    <row r="106" spans="1:14">
      <c r="A106" s="48">
        <v>16</v>
      </c>
      <c r="B106" s="48" t="s">
        <v>72</v>
      </c>
      <c r="C106" s="49">
        <v>4589.5</v>
      </c>
      <c r="D106" s="46">
        <f>C106*100/C113</f>
        <v>9.7476589264513187</v>
      </c>
      <c r="E106" s="50"/>
      <c r="F106" s="50">
        <f t="shared" si="5"/>
        <v>35798.082454213938</v>
      </c>
      <c r="G106" s="50"/>
      <c r="H106" s="50"/>
      <c r="I106" s="24"/>
      <c r="J106" s="24"/>
      <c r="M106" s="23">
        <v>3166.4140000000002</v>
      </c>
      <c r="N106" s="23">
        <v>3672.48</v>
      </c>
    </row>
    <row r="107" spans="1:14">
      <c r="A107" s="48">
        <v>17</v>
      </c>
      <c r="B107" s="48" t="s">
        <v>30</v>
      </c>
      <c r="C107" s="49">
        <v>4606.5</v>
      </c>
      <c r="D107" s="46">
        <f>C107*100/C113</f>
        <v>9.7837653000758245</v>
      </c>
      <c r="E107" s="50"/>
      <c r="F107" s="50">
        <f t="shared" si="5"/>
        <v>35930.682389222464</v>
      </c>
      <c r="G107" s="50"/>
      <c r="H107" s="50"/>
      <c r="I107" s="24"/>
      <c r="J107" s="24"/>
      <c r="M107" s="23">
        <v>3166.4140000000002</v>
      </c>
      <c r="N107" s="23">
        <v>3672.48</v>
      </c>
    </row>
    <row r="108" spans="1:14">
      <c r="A108" s="48">
        <v>19</v>
      </c>
      <c r="B108" s="48" t="s">
        <v>31</v>
      </c>
      <c r="C108" s="49">
        <v>4573</v>
      </c>
      <c r="D108" s="46">
        <f>C108*100/C113</f>
        <v>9.7126145049922386</v>
      </c>
      <c r="E108" s="50"/>
      <c r="F108" s="50">
        <f t="shared" si="5"/>
        <v>35669.382517293896</v>
      </c>
      <c r="G108" s="50"/>
      <c r="H108" s="50"/>
      <c r="I108" s="24"/>
      <c r="J108" s="24"/>
      <c r="M108" s="23">
        <v>3166.4140000000002</v>
      </c>
      <c r="N108" s="23">
        <v>3672.48</v>
      </c>
    </row>
    <row r="109" spans="1:14">
      <c r="A109" s="48">
        <v>39</v>
      </c>
      <c r="B109" s="48" t="s">
        <v>44</v>
      </c>
      <c r="C109" s="49">
        <v>3366.7</v>
      </c>
      <c r="D109" s="46">
        <f>C109*100/C113</f>
        <v>7.1505487106838777</v>
      </c>
      <c r="E109" s="50"/>
      <c r="F109" s="50">
        <f t="shared" si="5"/>
        <v>26260.247129012329</v>
      </c>
      <c r="G109" s="50"/>
      <c r="H109" s="50"/>
      <c r="I109" s="24"/>
      <c r="J109" s="24"/>
      <c r="M109" s="23">
        <v>3166.4140000000002</v>
      </c>
      <c r="N109" s="23">
        <v>3672.48</v>
      </c>
    </row>
    <row r="110" spans="1:14">
      <c r="A110" s="48">
        <v>40</v>
      </c>
      <c r="B110" s="48" t="s">
        <v>45</v>
      </c>
      <c r="C110" s="49">
        <v>3254.6</v>
      </c>
      <c r="D110" s="46">
        <f>C110*100/C113</f>
        <v>6.9124590351952202</v>
      </c>
      <c r="E110" s="50"/>
      <c r="F110" s="50">
        <f t="shared" si="5"/>
        <v>25385.867557573743</v>
      </c>
      <c r="G110" s="50"/>
      <c r="H110" s="50"/>
      <c r="I110" s="24"/>
      <c r="J110" s="24"/>
      <c r="M110" s="23">
        <v>3166.4140000000002</v>
      </c>
      <c r="N110" s="23">
        <v>3672.48</v>
      </c>
    </row>
    <row r="111" spans="1:14">
      <c r="A111" s="48">
        <v>21</v>
      </c>
      <c r="B111" s="48" t="s">
        <v>75</v>
      </c>
      <c r="C111" s="49">
        <v>4550.5</v>
      </c>
      <c r="D111" s="46">
        <f>C111*100/C113</f>
        <v>9.6648266575480388</v>
      </c>
      <c r="E111" s="50"/>
      <c r="F111" s="50">
        <f t="shared" si="5"/>
        <v>35493.88260331202</v>
      </c>
      <c r="G111" s="50"/>
      <c r="H111" s="50"/>
      <c r="I111" s="24"/>
      <c r="J111" s="24"/>
      <c r="M111" s="23">
        <v>3166.4140000000002</v>
      </c>
      <c r="N111" s="23">
        <v>3672.48</v>
      </c>
    </row>
    <row r="112" spans="1:14">
      <c r="A112" s="48">
        <v>22</v>
      </c>
      <c r="B112" s="48" t="s">
        <v>76</v>
      </c>
      <c r="C112" s="49">
        <v>10289.200000000001</v>
      </c>
      <c r="D112" s="46">
        <f>C112*100/C113</f>
        <v>21.853276441015996</v>
      </c>
      <c r="E112" s="50"/>
      <c r="F112" s="50">
        <f t="shared" si="5"/>
        <v>80255.720664102424</v>
      </c>
      <c r="G112" s="50"/>
      <c r="H112" s="50"/>
      <c r="I112" s="24"/>
      <c r="J112" s="24"/>
      <c r="M112" s="23">
        <v>3166.4140000000002</v>
      </c>
      <c r="N112" s="23">
        <v>3672.48</v>
      </c>
    </row>
    <row r="113" spans="1:17">
      <c r="C113" s="40">
        <f>SUM(C104:C112)</f>
        <v>47083.099999999991</v>
      </c>
      <c r="D113" s="40">
        <f>SUM(D104:D112)</f>
        <v>100.00000000000001</v>
      </c>
      <c r="F113" s="24">
        <f>SUM(F104:F112)</f>
        <v>367248.00000000006</v>
      </c>
    </row>
    <row r="114" spans="1:17">
      <c r="F114" s="55">
        <f>F59-F113</f>
        <v>0</v>
      </c>
    </row>
    <row r="117" spans="1:17">
      <c r="A117" s="253" t="s">
        <v>70</v>
      </c>
      <c r="B117" s="253"/>
      <c r="C117" s="253"/>
    </row>
    <row r="118" spans="1:17">
      <c r="A118" s="66"/>
      <c r="B118" s="66"/>
      <c r="C118" s="66"/>
    </row>
    <row r="119" spans="1:17">
      <c r="A119" s="65"/>
      <c r="B119" s="65"/>
      <c r="C119" s="65"/>
      <c r="E119" s="28"/>
      <c r="F119" s="28"/>
      <c r="G119" s="28"/>
      <c r="H119" s="28">
        <v>2632688</v>
      </c>
      <c r="I119" s="28">
        <v>42840</v>
      </c>
      <c r="J119" s="73"/>
      <c r="K119" s="41"/>
      <c r="L119" s="43"/>
      <c r="M119" s="44"/>
      <c r="N119" s="23"/>
      <c r="O119" s="23"/>
      <c r="P119" s="23"/>
      <c r="Q119" s="23"/>
    </row>
    <row r="120" spans="1:17" ht="25.5">
      <c r="A120" s="29" t="s">
        <v>13</v>
      </c>
      <c r="B120" s="30" t="s">
        <v>14</v>
      </c>
      <c r="C120" s="30" t="s">
        <v>15</v>
      </c>
      <c r="D120" s="26"/>
      <c r="E120" s="63"/>
      <c r="F120" s="63"/>
      <c r="G120" s="63"/>
      <c r="H120" s="33" t="s">
        <v>83</v>
      </c>
      <c r="I120" s="33" t="s">
        <v>84</v>
      </c>
      <c r="J120" s="34"/>
      <c r="K120" s="42"/>
      <c r="L120" s="35"/>
      <c r="M120" s="45">
        <v>3166.4140000000002</v>
      </c>
      <c r="N120" s="23"/>
      <c r="O120" s="23"/>
      <c r="P120" s="23"/>
      <c r="Q120" s="23"/>
    </row>
    <row r="121" spans="1:17">
      <c r="A121" s="26">
        <v>3</v>
      </c>
      <c r="B121" s="26" t="s">
        <v>18</v>
      </c>
      <c r="C121" s="36">
        <v>3841.8</v>
      </c>
      <c r="D121" s="46">
        <f>C121*100/C129</f>
        <v>5.4450041541223326</v>
      </c>
      <c r="E121" s="50"/>
      <c r="F121" s="50"/>
      <c r="G121" s="50"/>
      <c r="H121" s="24">
        <f>D121*O121</f>
        <v>143349.97096508017</v>
      </c>
      <c r="I121" s="50">
        <f>D121*P121</f>
        <v>2332.6397796260071</v>
      </c>
      <c r="J121" s="41"/>
      <c r="K121" s="41"/>
      <c r="M121" s="45">
        <v>3166.4140000000002</v>
      </c>
      <c r="N121" s="45"/>
      <c r="O121" s="45">
        <v>26326.880000000001</v>
      </c>
      <c r="P121" s="45">
        <v>428.4</v>
      </c>
      <c r="Q121" s="45"/>
    </row>
    <row r="122" spans="1:17">
      <c r="A122" s="25">
        <v>5</v>
      </c>
      <c r="B122" s="62" t="s">
        <v>20</v>
      </c>
      <c r="C122" s="57">
        <v>8073.2</v>
      </c>
      <c r="D122" s="58">
        <f>C122*100/C129</f>
        <v>11.442190519303558</v>
      </c>
      <c r="E122" s="59"/>
      <c r="F122" s="59"/>
      <c r="G122" s="59"/>
      <c r="H122" s="59">
        <f t="shared" ref="H122:H128" si="6">D122*O122</f>
        <v>301237.17673884251</v>
      </c>
      <c r="I122" s="59">
        <f t="shared" ref="I122:I128" si="7">D122*P122</f>
        <v>4901.8344184696443</v>
      </c>
      <c r="J122" s="41">
        <v>301237.18</v>
      </c>
      <c r="K122" s="41">
        <v>4901.83</v>
      </c>
      <c r="M122" s="45">
        <v>3166.4140000000002</v>
      </c>
      <c r="N122" s="45"/>
      <c r="O122" s="45">
        <v>26326.880000000001</v>
      </c>
      <c r="P122" s="45">
        <v>428.4</v>
      </c>
      <c r="Q122" s="45"/>
    </row>
    <row r="123" spans="1:17">
      <c r="A123" s="48">
        <v>10</v>
      </c>
      <c r="B123" s="48" t="s">
        <v>24</v>
      </c>
      <c r="C123" s="49">
        <v>12381.2</v>
      </c>
      <c r="D123" s="46">
        <f>C123*100/C129</f>
        <v>17.547942483476344</v>
      </c>
      <c r="E123" s="50"/>
      <c r="F123" s="50"/>
      <c r="G123" s="50"/>
      <c r="H123" s="24">
        <f t="shared" si="6"/>
        <v>461982.57600938372</v>
      </c>
      <c r="I123" s="50">
        <f t="shared" si="7"/>
        <v>7517.5385599212659</v>
      </c>
      <c r="J123" s="22"/>
      <c r="K123" s="22"/>
      <c r="M123" s="45">
        <v>3166.4140000000002</v>
      </c>
      <c r="N123" s="45"/>
      <c r="O123" s="45">
        <v>26326.880000000001</v>
      </c>
      <c r="P123" s="45">
        <v>428.4</v>
      </c>
      <c r="Q123" s="45"/>
    </row>
    <row r="124" spans="1:17">
      <c r="A124" s="48">
        <v>14</v>
      </c>
      <c r="B124" s="56" t="s">
        <v>28</v>
      </c>
      <c r="C124" s="57">
        <v>13000.02</v>
      </c>
      <c r="D124" s="58">
        <f>C124*100/C129</f>
        <v>18.424999454337396</v>
      </c>
      <c r="E124" s="59"/>
      <c r="F124" s="59"/>
      <c r="G124" s="59"/>
      <c r="H124" s="59">
        <f t="shared" si="6"/>
        <v>485072.74963440612</v>
      </c>
      <c r="I124" s="59">
        <f t="shared" si="7"/>
        <v>7893.2697662381397</v>
      </c>
      <c r="J124" s="22">
        <v>485072.75</v>
      </c>
      <c r="K124" s="22">
        <v>7893.27</v>
      </c>
      <c r="L124" s="22">
        <v>304547</v>
      </c>
      <c r="M124" s="45">
        <v>3166.4140000000002</v>
      </c>
      <c r="N124" s="45"/>
      <c r="O124" s="45">
        <v>26326.880000000001</v>
      </c>
      <c r="P124" s="45">
        <v>428.4</v>
      </c>
      <c r="Q124" s="45"/>
    </row>
    <row r="125" spans="1:17">
      <c r="A125" s="25">
        <v>24</v>
      </c>
      <c r="B125" s="25" t="s">
        <v>32</v>
      </c>
      <c r="C125" s="37">
        <v>8317.9</v>
      </c>
      <c r="D125" s="46">
        <f>C125*100/C129</f>
        <v>11.789005167779205</v>
      </c>
      <c r="E125" s="50"/>
      <c r="F125" s="50"/>
      <c r="G125" s="50"/>
      <c r="H125" s="24">
        <f t="shared" si="6"/>
        <v>310367.72437150299</v>
      </c>
      <c r="I125" s="50">
        <f t="shared" si="7"/>
        <v>5050.4098138766112</v>
      </c>
      <c r="J125" s="41"/>
      <c r="K125" s="41"/>
      <c r="L125" s="74">
        <f>H124-L124</f>
        <v>180525.74963440612</v>
      </c>
      <c r="M125" s="45">
        <v>3166.4140000000002</v>
      </c>
      <c r="N125" s="45"/>
      <c r="O125" s="45">
        <v>26326.880000000001</v>
      </c>
      <c r="P125" s="45">
        <v>428.4</v>
      </c>
      <c r="Q125" s="45"/>
    </row>
    <row r="126" spans="1:17">
      <c r="A126" s="25">
        <v>25</v>
      </c>
      <c r="B126" s="25" t="s">
        <v>78</v>
      </c>
      <c r="C126" s="37">
        <v>16588.5</v>
      </c>
      <c r="D126" s="46">
        <f>C126*100/C129</f>
        <v>23.510971786833856</v>
      </c>
      <c r="E126" s="50"/>
      <c r="F126" s="50"/>
      <c r="G126" s="50"/>
      <c r="H126" s="24">
        <f t="shared" si="6"/>
        <v>618970.53291536053</v>
      </c>
      <c r="I126" s="50">
        <f t="shared" si="7"/>
        <v>10072.100313479623</v>
      </c>
      <c r="J126" s="41"/>
      <c r="K126" s="41"/>
      <c r="M126" s="45">
        <v>3166.4140000000002</v>
      </c>
      <c r="N126" s="45"/>
      <c r="O126" s="45">
        <v>26326.880000000001</v>
      </c>
      <c r="P126" s="45">
        <v>428.4</v>
      </c>
      <c r="Q126" s="45"/>
    </row>
    <row r="127" spans="1:17">
      <c r="A127" s="25">
        <v>30</v>
      </c>
      <c r="B127" s="25" t="s">
        <v>35</v>
      </c>
      <c r="C127" s="37">
        <v>6245.6</v>
      </c>
      <c r="D127" s="46">
        <f>C127*100/C129</f>
        <v>8.8519230425806761</v>
      </c>
      <c r="E127" s="50"/>
      <c r="F127" s="50"/>
      <c r="G127" s="50"/>
      <c r="H127" s="24">
        <f t="shared" si="6"/>
        <v>233043.51571125636</v>
      </c>
      <c r="I127" s="50">
        <f t="shared" si="7"/>
        <v>3792.1638314415613</v>
      </c>
      <c r="J127" s="41"/>
      <c r="K127" s="41"/>
      <c r="M127" s="45">
        <v>3166.4140000000002</v>
      </c>
      <c r="N127" s="45"/>
      <c r="O127" s="45">
        <v>26326.880000000001</v>
      </c>
      <c r="P127" s="45">
        <v>428.4</v>
      </c>
      <c r="Q127" s="45"/>
    </row>
    <row r="128" spans="1:17">
      <c r="A128" s="25">
        <v>34</v>
      </c>
      <c r="B128" s="25" t="s">
        <v>39</v>
      </c>
      <c r="C128" s="37">
        <v>2108.1999999999998</v>
      </c>
      <c r="D128" s="46">
        <f>C128*100/C129</f>
        <v>2.9879633915666353</v>
      </c>
      <c r="E128" s="50"/>
      <c r="F128" s="50"/>
      <c r="G128" s="50"/>
      <c r="H128" s="24">
        <f t="shared" si="6"/>
        <v>78663.753654167827</v>
      </c>
      <c r="I128" s="50">
        <f t="shared" si="7"/>
        <v>1280.0435169471464</v>
      </c>
      <c r="J128" s="41"/>
      <c r="K128" s="41"/>
      <c r="M128" s="45">
        <v>3166.4140000000002</v>
      </c>
      <c r="N128" s="45"/>
      <c r="O128" s="45">
        <v>26326.880000000001</v>
      </c>
      <c r="P128" s="45">
        <v>428.4</v>
      </c>
      <c r="Q128" s="45"/>
    </row>
    <row r="129" spans="1:11">
      <c r="A129" s="23"/>
      <c r="B129" s="23"/>
      <c r="C129" s="37">
        <f>SUM(C121:C128)</f>
        <v>70556.42</v>
      </c>
      <c r="D129" s="52">
        <f>SUM(D121:D128)</f>
        <v>100.00000000000001</v>
      </c>
      <c r="E129" s="50"/>
      <c r="F129" s="50"/>
      <c r="G129" s="50"/>
      <c r="H129" s="50">
        <f>SUM(H121:H128)</f>
        <v>2632688</v>
      </c>
      <c r="I129" s="50">
        <f>SUM(I121:I128)</f>
        <v>42840</v>
      </c>
      <c r="J129" s="41"/>
      <c r="K129" s="41"/>
    </row>
    <row r="130" spans="1:11" ht="13.5">
      <c r="A130" s="23"/>
      <c r="B130" s="23"/>
      <c r="C130" s="23"/>
      <c r="D130" s="23"/>
      <c r="E130" s="75"/>
      <c r="F130" s="75"/>
      <c r="G130" s="75"/>
      <c r="H130" s="53">
        <f>H119-H129</f>
        <v>0</v>
      </c>
      <c r="I130" s="53">
        <f>I119-I129</f>
        <v>0</v>
      </c>
      <c r="J130" s="53"/>
      <c r="K130" s="41"/>
    </row>
    <row r="133" spans="1:11">
      <c r="J133" s="27">
        <f>13000.02*L124/485076.19</f>
        <v>8161.8458554727249</v>
      </c>
    </row>
  </sheetData>
  <mergeCells count="7">
    <mergeCell ref="A117:C117"/>
    <mergeCell ref="A59:C59"/>
    <mergeCell ref="A1:C1"/>
    <mergeCell ref="A2:C2"/>
    <mergeCell ref="A3:C3"/>
    <mergeCell ref="A57:C57"/>
    <mergeCell ref="A58:C58"/>
  </mergeCells>
  <printOptions horizontalCentered="1"/>
  <pageMargins left="0.70866141732283472" right="0.7086614173228347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строители 2. 5 этажные без мусо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2011-06-03T04:48:49Z</dcterms:modified>
</cp:coreProperties>
</file>