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53"/>
  </bookViews>
  <sheets>
    <sheet name="5 этажные с мусоропроводом" sheetId="1" r:id="rId1"/>
  </sheets>
  <definedNames>
    <definedName name="_xlnm.Print_Area" localSheetId="0">'5 этажные с мусоропроводом'!$A$1:$AE$55</definedName>
  </definedNames>
  <calcPr calcId="124519"/>
</workbook>
</file>

<file path=xl/calcChain.xml><?xml version="1.0" encoding="utf-8"?>
<calcChain xmlns="http://schemas.openxmlformats.org/spreadsheetml/2006/main">
  <c r="F14" i="1"/>
  <c r="F13"/>
  <c r="AE13"/>
  <c r="AE14" s="1"/>
  <c r="J45"/>
  <c r="F12"/>
  <c r="T12"/>
  <c r="U38"/>
  <c r="T38"/>
  <c r="U37"/>
  <c r="T37"/>
  <c r="U36"/>
  <c r="T36"/>
  <c r="U35"/>
  <c r="T35"/>
  <c r="U34"/>
  <c r="T34"/>
  <c r="AA2"/>
  <c r="AB2" s="1"/>
  <c r="AA1"/>
  <c r="AB1" s="1"/>
  <c r="L14"/>
  <c r="L13"/>
  <c r="I45"/>
  <c r="M20"/>
  <c r="J40"/>
  <c r="Q41"/>
  <c r="R25"/>
  <c r="J25" l="1"/>
  <c r="W36"/>
  <c r="I44" s="1"/>
  <c r="J44" s="1"/>
  <c r="X36"/>
  <c r="T39"/>
  <c r="J13" s="1"/>
  <c r="U39"/>
  <c r="J14" s="1"/>
  <c r="R40" l="1"/>
  <c r="R39"/>
  <c r="J39" s="1"/>
  <c r="R37"/>
  <c r="J37" s="1"/>
  <c r="R36"/>
  <c r="J36" s="1"/>
  <c r="R35"/>
  <c r="J35" s="1"/>
  <c r="R34"/>
  <c r="J34" s="1"/>
  <c r="R32"/>
  <c r="J32" s="1"/>
  <c r="R31"/>
  <c r="J31" s="1"/>
  <c r="R30"/>
  <c r="J30" s="1"/>
  <c r="R29"/>
  <c r="J29" s="1"/>
  <c r="R28"/>
  <c r="J28" s="1"/>
  <c r="R27"/>
  <c r="J27" s="1"/>
  <c r="R24"/>
  <c r="I40" l="1"/>
  <c r="T13"/>
  <c r="J24"/>
  <c r="R41"/>
  <c r="I38"/>
  <c r="I26"/>
  <c r="I25"/>
  <c r="I39" l="1"/>
  <c r="I36"/>
  <c r="I32"/>
  <c r="I30"/>
  <c r="I28"/>
  <c r="I37"/>
  <c r="I35"/>
  <c r="I31"/>
  <c r="I27"/>
  <c r="I29"/>
  <c r="I34" l="1"/>
  <c r="J33"/>
  <c r="I33" s="1"/>
  <c r="J23"/>
  <c r="I24"/>
  <c r="I23" s="1"/>
  <c r="J48" l="1"/>
  <c r="I14"/>
  <c r="M19"/>
  <c r="P20" s="1"/>
  <c r="I13"/>
  <c r="F15" s="1"/>
  <c r="I48"/>
</calcChain>
</file>

<file path=xl/sharedStrings.xml><?xml version="1.0" encoding="utf-8"?>
<sst xmlns="http://schemas.openxmlformats.org/spreadsheetml/2006/main" count="77" uniqueCount="75">
  <si>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</si>
  <si>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</si>
  <si>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</si>
  <si>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</si>
  <si>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</si>
  <si>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</si>
  <si>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</si>
  <si>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</si>
  <si>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</si>
  <si>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</si>
  <si>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</si>
  <si>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</si>
  <si>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</si>
  <si>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Кол-во кв-р</t>
  </si>
  <si>
    <t>шт.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</si>
  <si>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</si>
  <si>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Работы и услуги по содержанию и ремонту общего имущества в многоквартирном доме</t>
  </si>
  <si>
    <t>Отчет о выполненных работах и оказанных услугах</t>
  </si>
  <si>
    <t>Обслуживание домофонов (кодовых замков)</t>
  </si>
  <si>
    <t>Управление жилфондом</t>
  </si>
  <si>
    <t>Капитальный ремонт</t>
  </si>
  <si>
    <t xml:space="preserve">Начислено </t>
  </si>
  <si>
    <t>Уборка мест общего пользования</t>
  </si>
  <si>
    <t>Лифтерное обслуживание лифтового хозяйства</t>
  </si>
  <si>
    <t>Содержание аварийной службы</t>
  </si>
  <si>
    <t>4.1</t>
  </si>
  <si>
    <t xml:space="preserve">Итого стоимость услуг по содержанию и ремонту </t>
  </si>
  <si>
    <t>Коммунальные услуги</t>
  </si>
  <si>
    <t>Техническое обслуживание общедомовых коммуникаций, технических устройств и строительных конструкций</t>
  </si>
  <si>
    <t>Внутридомовые электрические сети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</si>
  <si>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</si>
  <si>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</si>
  <si>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</si>
  <si>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Инженерное содержание лифтового хозяйства</t>
  </si>
  <si>
    <t>Платежи и расчеты по жилищно-коммунальным услугам в жилом доме</t>
  </si>
  <si>
    <t>Сумма (руб.)</t>
  </si>
  <si>
    <t>Сумма затрат</t>
  </si>
  <si>
    <t>Факт.              (руб.)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</si>
  <si>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</si>
  <si>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</si>
  <si>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</si>
  <si>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</si>
  <si>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</si>
  <si>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</si>
  <si>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</si>
  <si>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</si>
  <si>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</si>
  <si>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</si>
  <si>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</si>
  <si>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</si>
  <si>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в том числе</t>
  </si>
  <si>
    <t>Жилищные услуги</t>
  </si>
  <si>
    <t>Таррифы</t>
  </si>
  <si>
    <t>%</t>
  </si>
  <si>
    <t>ком-е услуги</t>
  </si>
  <si>
    <t>Кодовый замок и домофон</t>
  </si>
  <si>
    <t xml:space="preserve"> по договору управления многоквартирным домом  за 2011г.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</si>
  <si>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Первых Строителей, д. №5а</t>
    </r>
  </si>
  <si>
    <t>Ремонт входов - 218,0м2</t>
  </si>
  <si>
    <t>Освещение  входов и мусорокамер - 383,0 м.</t>
  </si>
  <si>
    <t>Спиливание деревьев - 2ед.</t>
  </si>
  <si>
    <t>7.1</t>
  </si>
  <si>
    <t>7.2</t>
  </si>
  <si>
    <t>Ремонт парапетных плит - 128 шт.</t>
  </si>
  <si>
    <t>5.1</t>
  </si>
  <si>
    <t>5.2</t>
  </si>
  <si>
    <t>5.3</t>
  </si>
  <si>
    <t>Установка прибора учета тепловой энергии</t>
  </si>
  <si>
    <t xml:space="preserve">Долг за собственниками и нанимателями на начало года </t>
  </si>
  <si>
    <t>Оплачено</t>
  </si>
  <si>
    <t>Долг за собственниками и нанимателями на конец года</t>
  </si>
  <si>
    <t>Директор                                                                                                      В.В. Коновалов</t>
  </si>
  <si>
    <t>Примечание :                                                                                                                                                                                                                          Средства по капитальному и текущему ремонтам используются в соответствии с Положением о порядке организации и проведения ремонтов многоквартирных домов, находящихся в управлении ООО "УЖКХ" городского округа г. Агидель РБ, утвержденным решением собственников жилых помещении многоквартирного дома.</t>
  </si>
  <si>
    <t>Зам. директора по экономике                                                                      А.Ф. Тимиргалиева</t>
  </si>
  <si>
    <t>Начальник ПТО                                                                                           Н.В. Петухова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</si>
</sst>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8" fillId="0" borderId="0" xfId="0" applyFont="1" applyAlignment="1"/>
    <xf numFmtId="0" fontId="9" fillId="0" borderId="0" xfId="0" applyFont="1" applyBorder="1" applyAlignment="1">
      <alignment vertical="center" wrapText="1"/>
    </xf>
    <xf numFmtId="4" fontId="10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" fontId="1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1" xfId="0" applyFill="1" applyBorder="1"/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0" fillId="0" borderId="0" xfId="0" applyNumberFormat="1" applyBorder="1"/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4" fontId="0" fillId="7" borderId="1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8" borderId="1" xfId="0" applyNumberFormat="1" applyFill="1" applyBorder="1"/>
    <xf numFmtId="165" fontId="0" fillId="0" borderId="1" xfId="0" applyNumberFormat="1" applyBorder="1"/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14" fillId="2" borderId="1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11" fillId="2" borderId="0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0" fontId="12" fillId="5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6"/>
  <sheetViews>
    <sheetView tabSelected="1" view="pageBreakPreview" zoomScale="85" zoomScaleNormal="40" zoomScaleSheetLayoutView="85" workbookViewId="0">
      <selection activeCell="AE5" sqref="AE5"/>
    </sheetView>
  </sheetViews>
  <sheetFormatPr defaultRowHeight="15"/>
  <cols>
    <col min="1" max="2" width="3.28515625" customWidth="1"/>
    <col min="3" max="3" width="3.5703125" customWidth="1"/>
    <col min="4" max="4" width="5" customWidth="1"/>
    <col min="5" max="5" width="10.57031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customWidth="1"/>
    <col min="13" max="13" width="7.7109375" hidden="1" customWidth="1"/>
    <col min="14" max="14" width="6.7109375" hidden="1" customWidth="1"/>
    <col min="15" max="15" width="7" hidden="1" customWidth="1"/>
    <col min="16" max="16" width="14.85546875" hidden="1" customWidth="1"/>
    <col min="17" max="17" width="11.42578125" hidden="1" customWidth="1"/>
    <col min="18" max="18" width="11.140625" hidden="1" customWidth="1"/>
    <col min="19" max="19" width="6.28515625" hidden="1" customWidth="1"/>
    <col min="20" max="20" width="12.7109375" hidden="1" customWidth="1"/>
    <col min="21" max="21" width="11.7109375" hidden="1" customWidth="1"/>
    <col min="22" max="22" width="8.5703125" hidden="1" customWidth="1"/>
    <col min="23" max="24" width="12.5703125" hidden="1" customWidth="1"/>
    <col min="25" max="25" width="11.5703125" hidden="1" customWidth="1"/>
    <col min="26" max="26" width="12.140625" hidden="1" customWidth="1"/>
    <col min="27" max="29" width="11.85546875" hidden="1" customWidth="1"/>
    <col min="30" max="30" width="12.42578125" hidden="1" customWidth="1"/>
    <col min="31" max="31" width="12.42578125" customWidth="1"/>
    <col min="32" max="32" width="13.140625" customWidth="1"/>
    <col min="33" max="34" width="11.7109375" customWidth="1"/>
    <col min="35" max="35" width="11" customWidth="1"/>
    <col min="36" max="36" width="11.7109375" customWidth="1"/>
    <col min="37" max="38" width="9.140625" customWidth="1"/>
  </cols>
  <sheetData>
    <row r="1" spans="1:31">
      <c r="A1" s="104" t="s">
        <v>17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T1" s="63">
        <v>4863298.8899999997</v>
      </c>
      <c r="U1" s="64">
        <v>6906.2</v>
      </c>
      <c r="V1" s="64">
        <v>696.32</v>
      </c>
      <c r="W1" s="64">
        <v>5793</v>
      </c>
      <c r="X1" s="64">
        <v>607.20000000000005</v>
      </c>
      <c r="Y1" s="64">
        <v>15032</v>
      </c>
      <c r="Z1" s="64">
        <v>9157</v>
      </c>
      <c r="AA1" s="63">
        <f>T1-Z1-Y1-X1-W1-V1-U1</f>
        <v>4825107.169999999</v>
      </c>
      <c r="AB1" s="65">
        <f>AA1+AA3</f>
        <v>5836241.1999999993</v>
      </c>
    </row>
    <row r="2" spans="1:31">
      <c r="A2" s="104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T2" s="63">
        <v>4679995.42</v>
      </c>
      <c r="U2" s="64">
        <v>6574.46</v>
      </c>
      <c r="V2" s="64">
        <v>751.93</v>
      </c>
      <c r="W2" s="64">
        <v>5039.54</v>
      </c>
      <c r="X2" s="64">
        <v>602.42999999999995</v>
      </c>
      <c r="Y2" s="64">
        <v>14751.75</v>
      </c>
      <c r="Z2" s="64">
        <v>9388.6200000000008</v>
      </c>
      <c r="AA2" s="63">
        <f>T2-Z2-Y2-X2-W2-V2-U2</f>
        <v>4642886.6900000004</v>
      </c>
      <c r="AB2" s="65">
        <f>AA2+AA4</f>
        <v>5757779.8900000006</v>
      </c>
    </row>
    <row r="3" spans="1:3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AA3" s="49">
        <v>1011134.03</v>
      </c>
    </row>
    <row r="4" spans="1:31">
      <c r="A4" s="132" t="s">
        <v>15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41"/>
      <c r="AA4" s="49">
        <v>1114893.2</v>
      </c>
    </row>
    <row r="5" spans="1:31">
      <c r="A5" s="1" t="s">
        <v>57</v>
      </c>
      <c r="B5" s="1"/>
      <c r="C5" s="1"/>
      <c r="D5" s="1"/>
      <c r="E5" s="1"/>
      <c r="F5" s="1"/>
      <c r="G5" s="1"/>
      <c r="H5" s="1"/>
      <c r="I5" s="1"/>
      <c r="J5" s="1"/>
      <c r="K5" s="1"/>
      <c r="L5" s="40"/>
    </row>
    <row r="6" spans="1:3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1:31">
      <c r="A7" s="134" t="s">
        <v>11</v>
      </c>
      <c r="B7" s="134"/>
      <c r="C7" s="134"/>
      <c r="D7" s="134"/>
      <c r="E7" s="32">
        <v>11429.7</v>
      </c>
      <c r="F7" s="2" t="s">
        <v>12</v>
      </c>
      <c r="G7" s="3"/>
      <c r="H7" s="3"/>
      <c r="I7" s="21" t="s">
        <v>13</v>
      </c>
      <c r="J7" s="42">
        <v>234</v>
      </c>
      <c r="K7" s="79" t="s">
        <v>14</v>
      </c>
      <c r="L7" s="79"/>
      <c r="M7" s="15"/>
    </row>
    <row r="8" spans="1:31" ht="6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"/>
    </row>
    <row r="9" spans="1:31">
      <c r="A9" s="22" t="s">
        <v>34</v>
      </c>
      <c r="B9" s="22"/>
      <c r="C9" s="22"/>
      <c r="D9" s="15"/>
      <c r="E9" s="15"/>
      <c r="F9" s="15"/>
      <c r="G9" s="15"/>
      <c r="H9" s="15"/>
      <c r="I9" s="15"/>
      <c r="J9" s="15"/>
      <c r="K9" s="15"/>
      <c r="L9" s="1"/>
    </row>
    <row r="10" spans="1:31" ht="9.75" customHeight="1">
      <c r="A10" s="73"/>
      <c r="B10" s="74"/>
      <c r="C10" s="74"/>
      <c r="D10" s="74"/>
      <c r="E10" s="75"/>
      <c r="F10" s="149" t="s">
        <v>35</v>
      </c>
      <c r="G10" s="150"/>
      <c r="H10" s="21"/>
      <c r="I10" s="71" t="s">
        <v>50</v>
      </c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</row>
    <row r="11" spans="1:31" ht="25.5" customHeight="1">
      <c r="A11" s="76"/>
      <c r="B11" s="77"/>
      <c r="C11" s="77"/>
      <c r="D11" s="77"/>
      <c r="E11" s="78"/>
      <c r="F11" s="151"/>
      <c r="G11" s="152"/>
      <c r="H11" s="15"/>
      <c r="I11" s="69" t="s">
        <v>51</v>
      </c>
      <c r="J11" s="148" t="s">
        <v>27</v>
      </c>
      <c r="K11" s="148"/>
      <c r="L11" s="69" t="s">
        <v>20</v>
      </c>
      <c r="AE11" s="70" t="s">
        <v>18</v>
      </c>
    </row>
    <row r="12" spans="1:31" ht="26.25" customHeight="1">
      <c r="A12" s="137" t="s">
        <v>68</v>
      </c>
      <c r="B12" s="138"/>
      <c r="C12" s="138"/>
      <c r="D12" s="138"/>
      <c r="E12" s="139"/>
      <c r="F12" s="135">
        <f>880648.31</f>
        <v>880648.31</v>
      </c>
      <c r="G12" s="136"/>
      <c r="H12" s="15"/>
      <c r="I12" s="43"/>
      <c r="J12" s="142"/>
      <c r="K12" s="142"/>
      <c r="L12" s="43"/>
      <c r="M12" s="95"/>
      <c r="N12" s="95"/>
      <c r="O12" s="95"/>
      <c r="P12" s="95"/>
      <c r="Q12" s="50"/>
      <c r="R12" s="1"/>
      <c r="T12" s="45">
        <f>1439748.16+321353.59</f>
        <v>1761101.75</v>
      </c>
      <c r="AE12" s="67"/>
    </row>
    <row r="13" spans="1:31" ht="15" customHeight="1">
      <c r="A13" s="137" t="s">
        <v>21</v>
      </c>
      <c r="B13" s="138"/>
      <c r="C13" s="138"/>
      <c r="D13" s="138"/>
      <c r="E13" s="139"/>
      <c r="F13" s="135">
        <f>I13+J13+L13+AE13</f>
        <v>5834968.96</v>
      </c>
      <c r="G13" s="136"/>
      <c r="H13" s="15"/>
      <c r="I13" s="44">
        <f>I23+I31+I32+I33+I40</f>
        <v>1796257.53</v>
      </c>
      <c r="J13" s="143">
        <f>T39</f>
        <v>3611766.97</v>
      </c>
      <c r="K13" s="71"/>
      <c r="L13" s="44">
        <f>I45</f>
        <v>404090.86</v>
      </c>
      <c r="M13" s="96"/>
      <c r="N13" s="96"/>
      <c r="O13" s="96"/>
      <c r="P13" s="96"/>
      <c r="Q13" s="50"/>
      <c r="R13" s="1"/>
      <c r="T13" s="66">
        <f>T12*R40/100</f>
        <v>228094.50376506028</v>
      </c>
      <c r="AE13" s="68">
        <f>I44</f>
        <v>22853.599999999999</v>
      </c>
    </row>
    <row r="14" spans="1:31" ht="14.25" customHeight="1">
      <c r="A14" s="137" t="s">
        <v>69</v>
      </c>
      <c r="B14" s="138"/>
      <c r="C14" s="138"/>
      <c r="D14" s="138"/>
      <c r="E14" s="139"/>
      <c r="F14" s="135">
        <f>I14+J14+L14+AE14</f>
        <v>5787007.8811445786</v>
      </c>
      <c r="G14" s="136"/>
      <c r="H14" s="15"/>
      <c r="I14" s="44">
        <f>J23+J31+J32+J33+T13</f>
        <v>1791704.2211445784</v>
      </c>
      <c r="J14" s="143">
        <f>U39</f>
        <v>3579550.16</v>
      </c>
      <c r="K14" s="71"/>
      <c r="L14" s="44">
        <f>324039+68860.9</f>
        <v>392899.9</v>
      </c>
      <c r="M14" s="96"/>
      <c r="N14" s="96"/>
      <c r="O14" s="96"/>
      <c r="P14" s="96"/>
      <c r="Q14" s="50"/>
      <c r="R14" s="1"/>
      <c r="S14" s="31"/>
      <c r="AE14" s="68">
        <f>AE13</f>
        <v>22853.599999999999</v>
      </c>
    </row>
    <row r="15" spans="1:31" ht="15" customHeight="1">
      <c r="A15" s="106" t="s">
        <v>70</v>
      </c>
      <c r="B15" s="107"/>
      <c r="C15" s="107"/>
      <c r="D15" s="107"/>
      <c r="E15" s="108"/>
      <c r="F15" s="144">
        <f>F12+F13-F14</f>
        <v>928609.38885542098</v>
      </c>
      <c r="G15" s="145"/>
      <c r="H15" s="15"/>
      <c r="M15" s="96"/>
      <c r="N15" s="96"/>
      <c r="O15" s="96"/>
      <c r="P15" s="96"/>
      <c r="Q15" s="51"/>
      <c r="R15" s="1"/>
    </row>
    <row r="16" spans="1:31" ht="9" customHeight="1">
      <c r="A16" s="109"/>
      <c r="B16" s="110"/>
      <c r="C16" s="110"/>
      <c r="D16" s="110"/>
      <c r="E16" s="111"/>
      <c r="F16" s="146"/>
      <c r="G16" s="147"/>
      <c r="H16" s="15"/>
      <c r="I16" s="24"/>
      <c r="J16" s="15"/>
      <c r="K16" s="15"/>
      <c r="L16" s="1"/>
    </row>
    <row r="17" spans="1:19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"/>
    </row>
    <row r="18" spans="1:19" ht="15" customHeight="1">
      <c r="A18" s="131" t="s">
        <v>0</v>
      </c>
      <c r="B18" s="133" t="s">
        <v>1</v>
      </c>
      <c r="C18" s="133"/>
      <c r="D18" s="133"/>
      <c r="E18" s="133"/>
      <c r="F18" s="133"/>
      <c r="G18" s="133"/>
      <c r="H18" s="133"/>
      <c r="I18" s="140" t="s">
        <v>36</v>
      </c>
      <c r="J18" s="140"/>
      <c r="K18" s="140"/>
      <c r="L18" s="16"/>
      <c r="M18" s="118"/>
      <c r="N18" s="119"/>
      <c r="O18" s="120"/>
      <c r="P18" s="121"/>
    </row>
    <row r="19" spans="1:19" ht="12" customHeight="1">
      <c r="A19" s="131"/>
      <c r="B19" s="133"/>
      <c r="C19" s="133"/>
      <c r="D19" s="133"/>
      <c r="E19" s="133"/>
      <c r="F19" s="133"/>
      <c r="G19" s="133"/>
      <c r="H19" s="133"/>
      <c r="I19" s="131" t="s">
        <v>38</v>
      </c>
      <c r="J19" s="131" t="s">
        <v>37</v>
      </c>
      <c r="K19" s="131"/>
      <c r="L19" s="16"/>
      <c r="M19" s="122">
        <f>I23+I31+I32+I33+I40</f>
        <v>1796257.53</v>
      </c>
      <c r="N19" s="123"/>
      <c r="O19" s="97"/>
      <c r="P19" s="97"/>
    </row>
    <row r="20" spans="1:19" ht="8.25" customHeight="1">
      <c r="A20" s="131"/>
      <c r="B20" s="133"/>
      <c r="C20" s="133"/>
      <c r="D20" s="133"/>
      <c r="E20" s="133"/>
      <c r="F20" s="133"/>
      <c r="G20" s="133"/>
      <c r="H20" s="133"/>
      <c r="I20" s="131"/>
      <c r="J20" s="131"/>
      <c r="K20" s="131"/>
      <c r="L20" s="16"/>
      <c r="M20" s="155">
        <f>299607.66+1496649.87</f>
        <v>1796257.53</v>
      </c>
      <c r="N20" s="155"/>
      <c r="O20" s="160"/>
      <c r="P20" s="159">
        <f>M20-M19</f>
        <v>0</v>
      </c>
      <c r="Q20" s="86" t="s">
        <v>52</v>
      </c>
      <c r="R20" s="86" t="s">
        <v>53</v>
      </c>
      <c r="S20" s="126"/>
    </row>
    <row r="21" spans="1:19" ht="12.75" customHeight="1">
      <c r="A21" s="131"/>
      <c r="B21" s="133"/>
      <c r="C21" s="133"/>
      <c r="D21" s="133"/>
      <c r="E21" s="133"/>
      <c r="F21" s="133"/>
      <c r="G21" s="133"/>
      <c r="H21" s="133"/>
      <c r="I21" s="131"/>
      <c r="J21" s="131"/>
      <c r="K21" s="131"/>
      <c r="L21" s="16"/>
      <c r="M21" s="155"/>
      <c r="N21" s="155"/>
      <c r="O21" s="160"/>
      <c r="P21" s="160"/>
      <c r="Q21" s="86"/>
      <c r="R21" s="86"/>
      <c r="S21" s="126"/>
    </row>
    <row r="22" spans="1:19" ht="19.5" customHeight="1">
      <c r="A22" s="141" t="s">
        <v>16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7"/>
      <c r="M22" s="156"/>
      <c r="N22" s="157"/>
      <c r="O22" s="130"/>
      <c r="P22" s="130"/>
      <c r="Q22" s="54">
        <v>13.28</v>
      </c>
      <c r="R22" s="54">
        <v>100</v>
      </c>
      <c r="S22" s="52"/>
    </row>
    <row r="23" spans="1:19" ht="15.75" customHeight="1">
      <c r="A23" s="4">
        <v>1</v>
      </c>
      <c r="B23" s="112" t="s">
        <v>10</v>
      </c>
      <c r="C23" s="113"/>
      <c r="D23" s="113"/>
      <c r="E23" s="113"/>
      <c r="F23" s="113"/>
      <c r="G23" s="113"/>
      <c r="H23" s="114"/>
      <c r="I23" s="11">
        <f>I24+I25+I26+I27+I28+I29+I30</f>
        <v>660070.53813253017</v>
      </c>
      <c r="J23" s="153">
        <f>J24+J25+J26+J27+J28+J29+J30</f>
        <v>660070.53813253017</v>
      </c>
      <c r="K23" s="154"/>
      <c r="L23" s="19"/>
      <c r="M23" s="36">
        <v>3.82</v>
      </c>
      <c r="N23" s="36">
        <v>4.88</v>
      </c>
      <c r="O23" s="36">
        <v>4.38</v>
      </c>
      <c r="P23" s="38">
        <v>6.99</v>
      </c>
      <c r="Q23" s="53"/>
      <c r="R23" s="53"/>
      <c r="S23" s="31"/>
    </row>
    <row r="24" spans="1:19" ht="15" customHeight="1">
      <c r="A24" s="5" t="s">
        <v>2</v>
      </c>
      <c r="B24" s="115" t="s">
        <v>22</v>
      </c>
      <c r="C24" s="116"/>
      <c r="D24" s="116"/>
      <c r="E24" s="116"/>
      <c r="F24" s="116"/>
      <c r="G24" s="116"/>
      <c r="H24" s="117"/>
      <c r="I24" s="12">
        <f t="shared" ref="I24:I39" si="0">J24</f>
        <v>235353.01974397592</v>
      </c>
      <c r="J24" s="82">
        <f>M20*R24/100</f>
        <v>235353.01974397592</v>
      </c>
      <c r="K24" s="83"/>
      <c r="L24" s="20"/>
      <c r="M24" s="80">
        <v>1.74</v>
      </c>
      <c r="N24" s="81"/>
      <c r="O24" s="81"/>
      <c r="P24" s="81"/>
      <c r="Q24" s="54">
        <v>1.74</v>
      </c>
      <c r="R24" s="53">
        <f>Q24*R22/Q22</f>
        <v>13.102409638554217</v>
      </c>
      <c r="S24" s="31"/>
    </row>
    <row r="25" spans="1:19" ht="13.5" customHeight="1">
      <c r="A25" s="5" t="s">
        <v>3</v>
      </c>
      <c r="B25" s="115" t="s">
        <v>7</v>
      </c>
      <c r="C25" s="116"/>
      <c r="D25" s="116"/>
      <c r="E25" s="116"/>
      <c r="F25" s="116"/>
      <c r="G25" s="116"/>
      <c r="H25" s="117"/>
      <c r="I25" s="12">
        <f t="shared" si="0"/>
        <v>143375.97754518074</v>
      </c>
      <c r="J25" s="82">
        <f>M20*R25/100</f>
        <v>143375.97754518074</v>
      </c>
      <c r="K25" s="83"/>
      <c r="L25" s="20"/>
      <c r="M25" s="37"/>
      <c r="N25" s="37">
        <v>1.06</v>
      </c>
      <c r="O25" s="80">
        <v>0.56000000000000005</v>
      </c>
      <c r="P25" s="81"/>
      <c r="Q25" s="54">
        <v>1.06</v>
      </c>
      <c r="R25" s="53">
        <f>Q25*R22/Q22</f>
        <v>7.9819277108433742</v>
      </c>
      <c r="S25" s="31"/>
    </row>
    <row r="26" spans="1:19" ht="15" customHeight="1">
      <c r="A26" s="5" t="s">
        <v>4</v>
      </c>
      <c r="B26" s="87" t="s">
        <v>23</v>
      </c>
      <c r="C26" s="88"/>
      <c r="D26" s="88"/>
      <c r="E26" s="88"/>
      <c r="F26" s="88"/>
      <c r="G26" s="88"/>
      <c r="H26" s="89"/>
      <c r="I26" s="12">
        <f t="shared" si="0"/>
        <v>0</v>
      </c>
      <c r="J26" s="90">
        <v>0</v>
      </c>
      <c r="K26" s="91"/>
      <c r="L26" s="18"/>
      <c r="M26" s="36"/>
      <c r="N26" s="36"/>
      <c r="O26" s="36"/>
      <c r="P26" s="38">
        <v>2.61</v>
      </c>
      <c r="Q26" s="54"/>
      <c r="R26" s="53"/>
      <c r="S26" s="31"/>
    </row>
    <row r="27" spans="1:19" ht="15" customHeight="1">
      <c r="A27" s="5" t="s">
        <v>5</v>
      </c>
      <c r="B27" s="87" t="s">
        <v>8</v>
      </c>
      <c r="C27" s="88"/>
      <c r="D27" s="88"/>
      <c r="E27" s="88"/>
      <c r="F27" s="88"/>
      <c r="G27" s="88"/>
      <c r="H27" s="89"/>
      <c r="I27" s="12">
        <f t="shared" si="0"/>
        <v>137965.56329819278</v>
      </c>
      <c r="J27" s="90">
        <f>M20*R27/100</f>
        <v>137965.56329819278</v>
      </c>
      <c r="K27" s="91"/>
      <c r="L27" s="18"/>
      <c r="M27" s="80">
        <v>1.02</v>
      </c>
      <c r="N27" s="81"/>
      <c r="O27" s="81"/>
      <c r="P27" s="81"/>
      <c r="Q27" s="54">
        <v>1.02</v>
      </c>
      <c r="R27" s="53">
        <f>Q27*R22/Q22</f>
        <v>7.6807228915662655</v>
      </c>
      <c r="S27" s="31"/>
    </row>
    <row r="28" spans="1:19" ht="14.25" customHeight="1">
      <c r="A28" s="5" t="s">
        <v>6</v>
      </c>
      <c r="B28" s="87" t="s">
        <v>43</v>
      </c>
      <c r="C28" s="88"/>
      <c r="D28" s="88"/>
      <c r="E28" s="88"/>
      <c r="F28" s="88"/>
      <c r="G28" s="88"/>
      <c r="H28" s="89"/>
      <c r="I28" s="35">
        <f t="shared" si="0"/>
        <v>17583.846302710845</v>
      </c>
      <c r="J28" s="90">
        <f>R28*M20/100</f>
        <v>17583.846302710845</v>
      </c>
      <c r="K28" s="91"/>
      <c r="L28" s="18"/>
      <c r="M28" s="80">
        <v>0.13</v>
      </c>
      <c r="N28" s="81"/>
      <c r="O28" s="81"/>
      <c r="P28" s="81"/>
      <c r="Q28" s="54">
        <v>0.13</v>
      </c>
      <c r="R28" s="53">
        <f>Q28*R22/Q22</f>
        <v>0.97891566265060248</v>
      </c>
      <c r="S28" s="31"/>
    </row>
    <row r="29" spans="1:19" ht="15" customHeight="1">
      <c r="A29" s="5" t="s">
        <v>41</v>
      </c>
      <c r="B29" s="87" t="s">
        <v>44</v>
      </c>
      <c r="C29" s="88"/>
      <c r="D29" s="88"/>
      <c r="E29" s="88"/>
      <c r="F29" s="88"/>
      <c r="G29" s="88"/>
      <c r="H29" s="34"/>
      <c r="I29" s="35">
        <f t="shared" si="0"/>
        <v>101445.26713102411</v>
      </c>
      <c r="J29" s="90">
        <f>R29*M20/100</f>
        <v>101445.26713102411</v>
      </c>
      <c r="K29" s="91"/>
      <c r="L29" s="18"/>
      <c r="M29" s="80">
        <v>0.75</v>
      </c>
      <c r="N29" s="81"/>
      <c r="O29" s="81"/>
      <c r="P29" s="81"/>
      <c r="Q29" s="54">
        <v>0.75</v>
      </c>
      <c r="R29" s="53">
        <f>Q29*R22/Q22</f>
        <v>5.6475903614457836</v>
      </c>
      <c r="S29" s="31"/>
    </row>
    <row r="30" spans="1:19" ht="15" customHeight="1">
      <c r="A30" s="5" t="s">
        <v>42</v>
      </c>
      <c r="B30" s="87" t="s">
        <v>45</v>
      </c>
      <c r="C30" s="88"/>
      <c r="D30" s="88"/>
      <c r="E30" s="88"/>
      <c r="F30" s="88"/>
      <c r="G30" s="88"/>
      <c r="H30" s="34"/>
      <c r="I30" s="35">
        <f t="shared" si="0"/>
        <v>24346.864111445782</v>
      </c>
      <c r="J30" s="90">
        <f>M20*R30/100</f>
        <v>24346.864111445782</v>
      </c>
      <c r="K30" s="91"/>
      <c r="L30" s="18"/>
      <c r="M30" s="80">
        <v>0.18</v>
      </c>
      <c r="N30" s="81"/>
      <c r="O30" s="81"/>
      <c r="P30" s="81"/>
      <c r="Q30" s="54">
        <v>0.18</v>
      </c>
      <c r="R30" s="53">
        <f>Q30*R22/Q22</f>
        <v>1.3554216867469879</v>
      </c>
      <c r="S30" s="31"/>
    </row>
    <row r="31" spans="1:19" ht="14.25" customHeight="1">
      <c r="A31" s="4">
        <v>2</v>
      </c>
      <c r="B31" s="98" t="s">
        <v>19</v>
      </c>
      <c r="C31" s="99"/>
      <c r="D31" s="99"/>
      <c r="E31" s="99"/>
      <c r="F31" s="99"/>
      <c r="G31" s="99"/>
      <c r="H31" s="100"/>
      <c r="I31" s="11">
        <f t="shared" si="0"/>
        <v>186659.29152108435</v>
      </c>
      <c r="J31" s="153">
        <f>M20*R31/100</f>
        <v>186659.29152108435</v>
      </c>
      <c r="K31" s="154"/>
      <c r="L31" s="19"/>
      <c r="M31" s="80">
        <v>1.38</v>
      </c>
      <c r="N31" s="81"/>
      <c r="O31" s="81"/>
      <c r="P31" s="81"/>
      <c r="Q31" s="54">
        <v>1.38</v>
      </c>
      <c r="R31" s="53">
        <f>Q31*R22/Q22</f>
        <v>10.391566265060241</v>
      </c>
      <c r="S31" s="31"/>
    </row>
    <row r="32" spans="1:19" ht="14.25" customHeight="1">
      <c r="A32" s="4">
        <v>3</v>
      </c>
      <c r="B32" s="98" t="s">
        <v>46</v>
      </c>
      <c r="C32" s="99"/>
      <c r="D32" s="99"/>
      <c r="E32" s="99"/>
      <c r="F32" s="99"/>
      <c r="G32" s="99"/>
      <c r="H32" s="33"/>
      <c r="I32" s="11">
        <f t="shared" si="0"/>
        <v>124439.52768072288</v>
      </c>
      <c r="J32" s="153">
        <f>M20*R32/100</f>
        <v>124439.52768072288</v>
      </c>
      <c r="K32" s="154"/>
      <c r="L32" s="19"/>
      <c r="M32" s="80">
        <v>0.92</v>
      </c>
      <c r="N32" s="81"/>
      <c r="O32" s="81"/>
      <c r="P32" s="81"/>
      <c r="Q32" s="54">
        <v>0.92</v>
      </c>
      <c r="R32" s="53">
        <f>Q32*R22/Q22</f>
        <v>6.927710843373494</v>
      </c>
      <c r="S32" s="31"/>
    </row>
    <row r="33" spans="1:24" ht="26.25" customHeight="1">
      <c r="A33" s="6">
        <v>4</v>
      </c>
      <c r="B33" s="92" t="s">
        <v>28</v>
      </c>
      <c r="C33" s="93"/>
      <c r="D33" s="93"/>
      <c r="E33" s="93"/>
      <c r="F33" s="93"/>
      <c r="G33" s="93"/>
      <c r="H33" s="94"/>
      <c r="I33" s="11">
        <f t="shared" si="0"/>
        <v>592440.36004518066</v>
      </c>
      <c r="J33" s="153">
        <f>J34+J35+J36+J37+J38+J39</f>
        <v>592440.36004518066</v>
      </c>
      <c r="K33" s="154"/>
      <c r="L33" s="19"/>
      <c r="M33" s="80">
        <v>4.38</v>
      </c>
      <c r="N33" s="158"/>
      <c r="O33" s="80">
        <v>5.72</v>
      </c>
      <c r="P33" s="81"/>
      <c r="Q33" s="54"/>
      <c r="R33" s="53"/>
      <c r="S33" s="31"/>
      <c r="T33" s="86" t="s">
        <v>54</v>
      </c>
      <c r="U33" s="86"/>
      <c r="W33" s="84" t="s">
        <v>55</v>
      </c>
      <c r="X33" s="85"/>
    </row>
    <row r="34" spans="1:24" ht="15" customHeight="1">
      <c r="A34" s="5" t="s">
        <v>25</v>
      </c>
      <c r="B34" s="87" t="s">
        <v>29</v>
      </c>
      <c r="C34" s="88"/>
      <c r="D34" s="88"/>
      <c r="E34" s="88"/>
      <c r="F34" s="88"/>
      <c r="G34" s="88"/>
      <c r="H34" s="89"/>
      <c r="I34" s="12">
        <f t="shared" si="0"/>
        <v>87919.231513554216</v>
      </c>
      <c r="J34" s="82">
        <f>M20*R34/100</f>
        <v>87919.231513554216</v>
      </c>
      <c r="K34" s="83"/>
      <c r="L34" s="20"/>
      <c r="M34" s="80">
        <v>0.65</v>
      </c>
      <c r="N34" s="81"/>
      <c r="O34" s="81"/>
      <c r="P34" s="81"/>
      <c r="Q34" s="53">
        <v>0.65</v>
      </c>
      <c r="R34" s="53">
        <f>Q34*R22/Q22</f>
        <v>4.8945783132530121</v>
      </c>
      <c r="S34" s="31"/>
      <c r="T34" s="45">
        <f>304796.96+1370955</f>
        <v>1675751.96</v>
      </c>
      <c r="U34" s="45">
        <f>1304070+346721.84</f>
        <v>1650791.84</v>
      </c>
      <c r="W34" s="45">
        <v>3980</v>
      </c>
      <c r="X34" s="45">
        <v>4526.09</v>
      </c>
    </row>
    <row r="35" spans="1:24" ht="13.5" customHeight="1">
      <c r="A35" s="5" t="s">
        <v>39</v>
      </c>
      <c r="B35" s="87" t="s">
        <v>30</v>
      </c>
      <c r="C35" s="88"/>
      <c r="D35" s="88"/>
      <c r="E35" s="88"/>
      <c r="F35" s="88"/>
      <c r="G35" s="88"/>
      <c r="H35" s="89"/>
      <c r="I35" s="12">
        <f t="shared" si="0"/>
        <v>104150.47425451808</v>
      </c>
      <c r="J35" s="82">
        <f>M20*R35/100</f>
        <v>104150.47425451808</v>
      </c>
      <c r="K35" s="83"/>
      <c r="L35" s="20"/>
      <c r="M35" s="80">
        <v>0.77</v>
      </c>
      <c r="N35" s="81"/>
      <c r="O35" s="81"/>
      <c r="P35" s="81"/>
      <c r="Q35" s="53">
        <v>0.77</v>
      </c>
      <c r="R35" s="53">
        <f>Q35*R22/Q22</f>
        <v>5.7981927710843379</v>
      </c>
      <c r="S35" s="31"/>
      <c r="T35" s="45">
        <f>388748.5+89474.54</f>
        <v>478223.04</v>
      </c>
      <c r="U35" s="45">
        <f>383278.4+93286.25</f>
        <v>476564.65</v>
      </c>
      <c r="W35" s="45">
        <v>18873.599999999999</v>
      </c>
      <c r="X35" s="45">
        <v>18903.91</v>
      </c>
    </row>
    <row r="36" spans="1:24" ht="17.25" customHeight="1">
      <c r="A36" s="5" t="s">
        <v>40</v>
      </c>
      <c r="B36" s="87" t="s">
        <v>31</v>
      </c>
      <c r="C36" s="88"/>
      <c r="D36" s="88"/>
      <c r="E36" s="88"/>
      <c r="F36" s="88"/>
      <c r="G36" s="88"/>
      <c r="H36" s="89"/>
      <c r="I36" s="12">
        <f t="shared" si="0"/>
        <v>90624.438637048195</v>
      </c>
      <c r="J36" s="82">
        <f>M20*R36/100</f>
        <v>90624.438637048195</v>
      </c>
      <c r="K36" s="83"/>
      <c r="L36" s="20"/>
      <c r="M36" s="80">
        <v>0.67</v>
      </c>
      <c r="N36" s="81"/>
      <c r="O36" s="81"/>
      <c r="P36" s="81"/>
      <c r="Q36" s="53">
        <v>0.67</v>
      </c>
      <c r="R36" s="53">
        <f>Q36*R22/Q22</f>
        <v>5.0451807228915664</v>
      </c>
      <c r="S36" s="31"/>
      <c r="T36" s="45">
        <f>282970.9+53302.58</f>
        <v>336273.48000000004</v>
      </c>
      <c r="U36" s="45">
        <f>272871.4+62801.22</f>
        <v>335672.62</v>
      </c>
      <c r="W36" s="49">
        <f>SUM(W34:W35)</f>
        <v>22853.599999999999</v>
      </c>
      <c r="X36" s="49">
        <f>SUM(X34:X35)</f>
        <v>23430</v>
      </c>
    </row>
    <row r="37" spans="1:24" ht="17.25" customHeight="1">
      <c r="A37" s="5" t="s">
        <v>47</v>
      </c>
      <c r="B37" s="87" t="s">
        <v>32</v>
      </c>
      <c r="C37" s="88"/>
      <c r="D37" s="88"/>
      <c r="E37" s="88"/>
      <c r="F37" s="88"/>
      <c r="G37" s="88"/>
      <c r="H37" s="89"/>
      <c r="I37" s="12">
        <f t="shared" si="0"/>
        <v>60867.160278614465</v>
      </c>
      <c r="J37" s="82">
        <f>M20*R37/100</f>
        <v>60867.160278614465</v>
      </c>
      <c r="K37" s="83"/>
      <c r="L37" s="20"/>
      <c r="M37" s="80">
        <v>0.45</v>
      </c>
      <c r="N37" s="81"/>
      <c r="O37" s="81"/>
      <c r="P37" s="81"/>
      <c r="Q37" s="53">
        <v>0.45</v>
      </c>
      <c r="R37" s="53">
        <f>Q37*R22/Q22</f>
        <v>3.3885542168674698</v>
      </c>
      <c r="S37" s="31"/>
      <c r="T37" s="46">
        <f>464155.8+94557</f>
        <v>558712.80000000005</v>
      </c>
      <c r="U37" s="45">
        <f>449535.7+107687.95</f>
        <v>557223.65</v>
      </c>
    </row>
    <row r="38" spans="1:24" ht="15" customHeight="1">
      <c r="A38" s="5" t="s">
        <v>48</v>
      </c>
      <c r="B38" s="87" t="s">
        <v>33</v>
      </c>
      <c r="C38" s="88"/>
      <c r="D38" s="88"/>
      <c r="E38" s="88"/>
      <c r="F38" s="88"/>
      <c r="G38" s="88"/>
      <c r="H38" s="89"/>
      <c r="I38" s="12">
        <f t="shared" si="0"/>
        <v>0</v>
      </c>
      <c r="J38" s="90">
        <v>0</v>
      </c>
      <c r="K38" s="91"/>
      <c r="L38" s="18"/>
      <c r="M38" s="36"/>
      <c r="N38" s="36"/>
      <c r="O38" s="80">
        <v>1.34</v>
      </c>
      <c r="P38" s="81"/>
      <c r="Q38" s="53"/>
      <c r="R38" s="53"/>
      <c r="S38" s="31"/>
      <c r="T38" s="45">
        <f>466217.1+96588.59</f>
        <v>562805.68999999994</v>
      </c>
      <c r="U38" s="45">
        <f>450440.2+108857.2</f>
        <v>559297.4</v>
      </c>
    </row>
    <row r="39" spans="1:24" ht="17.25" customHeight="1">
      <c r="A39" s="5" t="s">
        <v>49</v>
      </c>
      <c r="B39" s="87" t="s">
        <v>24</v>
      </c>
      <c r="C39" s="88"/>
      <c r="D39" s="88"/>
      <c r="E39" s="88"/>
      <c r="F39" s="88"/>
      <c r="G39" s="88"/>
      <c r="H39" s="89"/>
      <c r="I39" s="12">
        <f t="shared" si="0"/>
        <v>248879.05536144576</v>
      </c>
      <c r="J39" s="82">
        <f>M20*R39/100</f>
        <v>248879.05536144576</v>
      </c>
      <c r="K39" s="83"/>
      <c r="L39" s="20"/>
      <c r="M39" s="80">
        <v>1.84</v>
      </c>
      <c r="N39" s="81"/>
      <c r="O39" s="81"/>
      <c r="P39" s="81"/>
      <c r="Q39" s="56">
        <v>1.84</v>
      </c>
      <c r="R39" s="56">
        <f>Q39*R22/Q22</f>
        <v>13.855421686746988</v>
      </c>
      <c r="S39" s="31"/>
      <c r="T39" s="49">
        <f>SUM(T34:T38)</f>
        <v>3611766.97</v>
      </c>
      <c r="U39" s="49">
        <f>SUM(U34:U38)</f>
        <v>3579550.16</v>
      </c>
    </row>
    <row r="40" spans="1:24" ht="15" customHeight="1">
      <c r="A40" s="4">
        <v>5</v>
      </c>
      <c r="B40" s="92" t="s">
        <v>9</v>
      </c>
      <c r="C40" s="93"/>
      <c r="D40" s="93"/>
      <c r="E40" s="93"/>
      <c r="F40" s="93"/>
      <c r="G40" s="93"/>
      <c r="H40" s="94"/>
      <c r="I40" s="11">
        <f>M20*R40/100</f>
        <v>232647.81262048197</v>
      </c>
      <c r="J40" s="153">
        <f>J41+J42+J43</f>
        <v>112212.91</v>
      </c>
      <c r="K40" s="154"/>
      <c r="L40" s="19"/>
      <c r="M40" s="80">
        <v>1.72</v>
      </c>
      <c r="N40" s="81"/>
      <c r="O40" s="81"/>
      <c r="P40" s="81"/>
      <c r="Q40" s="53">
        <v>1.72</v>
      </c>
      <c r="R40" s="53">
        <f>Q40*R22/Q22</f>
        <v>12.951807228915664</v>
      </c>
      <c r="S40" s="31"/>
      <c r="T40" s="57"/>
      <c r="U40" s="57"/>
    </row>
    <row r="41" spans="1:24" ht="15" customHeight="1">
      <c r="A41" s="5" t="s">
        <v>64</v>
      </c>
      <c r="B41" s="87" t="s">
        <v>58</v>
      </c>
      <c r="C41" s="88"/>
      <c r="D41" s="88"/>
      <c r="E41" s="88"/>
      <c r="F41" s="88"/>
      <c r="G41" s="88"/>
      <c r="H41" s="89"/>
      <c r="I41" s="35"/>
      <c r="J41" s="82">
        <v>49867</v>
      </c>
      <c r="K41" s="83"/>
      <c r="L41" s="19"/>
      <c r="M41" s="47"/>
      <c r="N41" s="48"/>
      <c r="O41" s="48"/>
      <c r="P41" s="48"/>
      <c r="Q41" s="58">
        <f>SUM(Q24:Q40)</f>
        <v>13.28</v>
      </c>
      <c r="R41" s="58">
        <f>SUM(R24:R40)</f>
        <v>100.00000000000003</v>
      </c>
      <c r="S41" s="31"/>
      <c r="T41" s="57"/>
      <c r="U41" s="57"/>
    </row>
    <row r="42" spans="1:24" ht="15" customHeight="1">
      <c r="A42" s="5" t="s">
        <v>65</v>
      </c>
      <c r="B42" s="87" t="s">
        <v>59</v>
      </c>
      <c r="C42" s="88"/>
      <c r="D42" s="88"/>
      <c r="E42" s="88"/>
      <c r="F42" s="88"/>
      <c r="G42" s="88"/>
      <c r="H42" s="89"/>
      <c r="I42" s="35"/>
      <c r="J42" s="82">
        <v>60344</v>
      </c>
      <c r="K42" s="83"/>
      <c r="L42" s="19"/>
      <c r="M42" s="47"/>
      <c r="N42" s="48"/>
      <c r="O42" s="48"/>
      <c r="P42" s="48"/>
      <c r="Q42" s="53"/>
      <c r="R42" s="55"/>
      <c r="S42" s="31"/>
      <c r="T42" s="57"/>
      <c r="U42" s="57"/>
    </row>
    <row r="43" spans="1:24" ht="15" customHeight="1">
      <c r="A43" s="5" t="s">
        <v>66</v>
      </c>
      <c r="B43" s="87" t="s">
        <v>60</v>
      </c>
      <c r="C43" s="88"/>
      <c r="D43" s="88"/>
      <c r="E43" s="88"/>
      <c r="F43" s="88"/>
      <c r="G43" s="88"/>
      <c r="H43" s="89"/>
      <c r="I43" s="35"/>
      <c r="J43" s="82">
        <v>2001.91</v>
      </c>
      <c r="K43" s="83"/>
      <c r="L43" s="19"/>
      <c r="M43" s="59"/>
      <c r="N43" s="60"/>
      <c r="O43" s="60"/>
      <c r="P43" s="60"/>
      <c r="Q43" s="53"/>
      <c r="R43" s="55"/>
      <c r="S43" s="31"/>
      <c r="T43" s="57"/>
      <c r="U43" s="57"/>
    </row>
    <row r="44" spans="1:24" ht="15" customHeight="1">
      <c r="A44" s="4">
        <v>6</v>
      </c>
      <c r="B44" s="98" t="s">
        <v>18</v>
      </c>
      <c r="C44" s="99"/>
      <c r="D44" s="99"/>
      <c r="E44" s="99"/>
      <c r="F44" s="99"/>
      <c r="G44" s="99"/>
      <c r="H44" s="100"/>
      <c r="I44" s="11">
        <f>W36</f>
        <v>22853.599999999999</v>
      </c>
      <c r="J44" s="153">
        <f>I44</f>
        <v>22853.599999999999</v>
      </c>
      <c r="K44" s="154"/>
      <c r="L44" s="20"/>
      <c r="M44" s="128"/>
      <c r="N44" s="129"/>
      <c r="O44" s="129"/>
      <c r="P44" s="129"/>
      <c r="Q44" s="53"/>
      <c r="R44" s="53"/>
      <c r="S44" s="31"/>
      <c r="T44" s="57"/>
      <c r="U44" s="57"/>
    </row>
    <row r="45" spans="1:24" ht="15" customHeight="1">
      <c r="A45" s="4">
        <v>7</v>
      </c>
      <c r="B45" s="92" t="s">
        <v>20</v>
      </c>
      <c r="C45" s="93"/>
      <c r="D45" s="93"/>
      <c r="E45" s="93"/>
      <c r="F45" s="93"/>
      <c r="G45" s="93"/>
      <c r="H45" s="13"/>
      <c r="I45" s="11">
        <f>67554.66+336536.2</f>
        <v>404090.86</v>
      </c>
      <c r="J45" s="153">
        <f>J47+J46</f>
        <v>296815</v>
      </c>
      <c r="K45" s="154"/>
      <c r="L45" s="19"/>
      <c r="M45" s="101">
        <v>2.71</v>
      </c>
      <c r="N45" s="101"/>
      <c r="O45" s="101"/>
      <c r="P45" s="102"/>
      <c r="Q45" s="54"/>
      <c r="R45" s="54"/>
      <c r="S45" s="31"/>
    </row>
    <row r="46" spans="1:24" ht="15" customHeight="1">
      <c r="A46" s="5" t="s">
        <v>61</v>
      </c>
      <c r="B46" s="87" t="s">
        <v>67</v>
      </c>
      <c r="C46" s="88"/>
      <c r="D46" s="88"/>
      <c r="E46" s="88"/>
      <c r="F46" s="88"/>
      <c r="G46" s="88"/>
      <c r="H46" s="89"/>
      <c r="I46" s="35"/>
      <c r="J46" s="82">
        <v>92694</v>
      </c>
      <c r="K46" s="83"/>
      <c r="L46" s="19"/>
      <c r="M46" s="61"/>
      <c r="N46" s="61"/>
      <c r="O46" s="61"/>
      <c r="P46" s="61"/>
      <c r="Q46" s="62"/>
      <c r="R46" s="62"/>
      <c r="S46" s="31"/>
    </row>
    <row r="47" spans="1:24" ht="15" customHeight="1">
      <c r="A47" s="5" t="s">
        <v>62</v>
      </c>
      <c r="B47" s="87" t="s">
        <v>63</v>
      </c>
      <c r="C47" s="88"/>
      <c r="D47" s="88"/>
      <c r="E47" s="88"/>
      <c r="F47" s="88"/>
      <c r="G47" s="88"/>
      <c r="H47" s="89"/>
      <c r="I47" s="35"/>
      <c r="J47" s="82">
        <v>204121</v>
      </c>
      <c r="K47" s="83"/>
      <c r="L47" s="19"/>
      <c r="M47" s="61"/>
      <c r="N47" s="61"/>
      <c r="O47" s="61"/>
      <c r="P47" s="61"/>
      <c r="Q47" s="62"/>
      <c r="R47" s="62"/>
      <c r="S47" s="31"/>
    </row>
    <row r="48" spans="1:24" ht="16.5" customHeight="1">
      <c r="A48" s="8"/>
      <c r="B48" s="164" t="s">
        <v>26</v>
      </c>
      <c r="C48" s="165"/>
      <c r="D48" s="165"/>
      <c r="E48" s="165"/>
      <c r="F48" s="165"/>
      <c r="G48" s="165"/>
      <c r="H48" s="166"/>
      <c r="I48" s="10">
        <f>I23+I31+I33+I40+I44+I45+I32</f>
        <v>2223201.9900000002</v>
      </c>
      <c r="J48" s="161">
        <f>J23+J31+J32+J33+J40+J45</f>
        <v>1972637.627379518</v>
      </c>
      <c r="K48" s="162"/>
      <c r="L48" s="19"/>
      <c r="M48" s="9"/>
      <c r="N48" s="9"/>
      <c r="O48" s="9"/>
      <c r="P48" s="28"/>
      <c r="Q48" s="23"/>
      <c r="R48" s="14"/>
    </row>
    <row r="49" spans="1:38" ht="12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N49" s="127"/>
      <c r="O49" s="127"/>
      <c r="P49" s="127"/>
      <c r="Q49" s="127"/>
      <c r="R49" s="127"/>
      <c r="S49" s="127"/>
    </row>
    <row r="50" spans="1:38" ht="63.75" customHeight="1">
      <c r="A50" s="72" t="s">
        <v>72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</row>
    <row r="51" spans="1:38" ht="21.75" customHeight="1">
      <c r="A51" s="163" t="s">
        <v>71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T51" s="103"/>
      <c r="U51" s="103"/>
      <c r="V51" s="103"/>
      <c r="W51" s="26"/>
      <c r="X51" s="26"/>
      <c r="Y51" s="26"/>
      <c r="Z51" s="26"/>
      <c r="AA51" s="20"/>
      <c r="AB51" s="20"/>
      <c r="AC51" s="20"/>
      <c r="AD51" s="20"/>
      <c r="AE51" s="20"/>
      <c r="AF51" s="20"/>
      <c r="AG51" s="29"/>
      <c r="AH51" s="29"/>
      <c r="AI51" s="29"/>
      <c r="AJ51" s="29"/>
      <c r="AK51" s="29"/>
      <c r="AL51" s="29"/>
    </row>
    <row r="52" spans="1:38" ht="7.5" customHeight="1">
      <c r="T52" s="103"/>
      <c r="U52" s="103"/>
      <c r="V52" s="103"/>
      <c r="W52" s="26"/>
      <c r="X52" s="26"/>
      <c r="Y52" s="26"/>
      <c r="Z52" s="26"/>
      <c r="AA52" s="20"/>
      <c r="AB52" s="20"/>
      <c r="AC52" s="20"/>
      <c r="AD52" s="20"/>
      <c r="AE52" s="20"/>
      <c r="AF52" s="20"/>
      <c r="AG52" s="29"/>
      <c r="AH52" s="29"/>
      <c r="AI52" s="29"/>
      <c r="AJ52" s="29"/>
      <c r="AK52" s="29"/>
      <c r="AL52" s="29"/>
    </row>
    <row r="53" spans="1:38" ht="12" customHeight="1">
      <c r="A53" s="163" t="s">
        <v>73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T53" s="103"/>
      <c r="U53" s="103"/>
      <c r="V53" s="103"/>
      <c r="W53" s="26"/>
      <c r="X53" s="26"/>
      <c r="Y53" s="26"/>
      <c r="Z53" s="26"/>
      <c r="AA53" s="20"/>
      <c r="AB53" s="20"/>
      <c r="AC53" s="20"/>
      <c r="AD53" s="20"/>
      <c r="AE53" s="20"/>
      <c r="AF53" s="20"/>
      <c r="AG53" s="29"/>
      <c r="AH53" s="29"/>
      <c r="AI53" s="29"/>
      <c r="AJ53" s="29"/>
      <c r="AK53" s="29"/>
      <c r="AL53" s="29"/>
    </row>
    <row r="54" spans="1:38" ht="7.5" customHeight="1">
      <c r="T54" s="103"/>
      <c r="U54" s="103"/>
      <c r="V54" s="103"/>
      <c r="W54" s="26"/>
      <c r="X54" s="26"/>
      <c r="Y54" s="26"/>
      <c r="Z54" s="26"/>
      <c r="AA54" s="20"/>
      <c r="AB54" s="20"/>
      <c r="AC54" s="20"/>
      <c r="AD54" s="20"/>
      <c r="AE54" s="20"/>
      <c r="AF54" s="20"/>
      <c r="AG54" s="29"/>
      <c r="AH54" s="29"/>
      <c r="AI54" s="29"/>
      <c r="AJ54" s="29"/>
      <c r="AK54" s="29"/>
      <c r="AL54" s="29"/>
    </row>
    <row r="55" spans="1:38">
      <c r="A55" s="163" t="s">
        <v>74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T55" s="103"/>
      <c r="U55" s="103"/>
      <c r="V55" s="103"/>
      <c r="W55" s="26"/>
      <c r="X55" s="26"/>
      <c r="Y55" s="26"/>
      <c r="Z55" s="26"/>
      <c r="AA55" s="20"/>
      <c r="AB55" s="20"/>
      <c r="AC55" s="20"/>
      <c r="AD55" s="20"/>
      <c r="AE55" s="20"/>
      <c r="AF55" s="20"/>
      <c r="AG55" s="29"/>
      <c r="AH55" s="29"/>
      <c r="AI55" s="29"/>
      <c r="AJ55" s="29"/>
      <c r="AK55" s="29"/>
      <c r="AL55" s="29"/>
    </row>
    <row r="56" spans="1:38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T56" s="125"/>
      <c r="U56" s="125"/>
      <c r="V56" s="125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9"/>
      <c r="AH56" s="29"/>
      <c r="AI56" s="29"/>
      <c r="AJ56" s="29"/>
      <c r="AK56" s="29"/>
      <c r="AL56" s="29"/>
    </row>
    <row r="57" spans="1:38"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</row>
    <row r="58" spans="1:38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</row>
    <row r="59" spans="1:38">
      <c r="T59" s="124"/>
      <c r="U59" s="124"/>
      <c r="V59" s="124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9"/>
      <c r="AJ59" s="29"/>
      <c r="AK59" s="29"/>
      <c r="AL59" s="29"/>
    </row>
    <row r="60" spans="1:38">
      <c r="T60" s="124"/>
      <c r="U60" s="124"/>
      <c r="V60" s="124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9"/>
      <c r="AJ60" s="29"/>
      <c r="AK60" s="29"/>
      <c r="AL60" s="29"/>
    </row>
    <row r="61" spans="1:38">
      <c r="T61" s="124"/>
      <c r="U61" s="124"/>
      <c r="V61" s="124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9"/>
      <c r="AJ61" s="29"/>
      <c r="AK61" s="29"/>
      <c r="AL61" s="29"/>
    </row>
    <row r="62" spans="1:38">
      <c r="T62" s="124"/>
      <c r="U62" s="124"/>
      <c r="V62" s="124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9"/>
      <c r="AJ62" s="29"/>
      <c r="AK62" s="29"/>
      <c r="AL62" s="29"/>
    </row>
    <row r="63" spans="1:38">
      <c r="T63" s="103"/>
      <c r="U63" s="103"/>
      <c r="V63" s="103"/>
      <c r="W63" s="26"/>
      <c r="X63" s="26"/>
      <c r="Y63" s="26"/>
      <c r="Z63" s="26"/>
      <c r="AA63" s="20"/>
      <c r="AB63" s="20"/>
      <c r="AC63" s="20"/>
      <c r="AD63" s="20"/>
      <c r="AE63" s="20"/>
      <c r="AF63" s="20"/>
      <c r="AG63" s="20"/>
      <c r="AH63" s="20"/>
      <c r="AI63" s="29"/>
      <c r="AJ63" s="29"/>
      <c r="AK63" s="29"/>
      <c r="AL63" s="29"/>
    </row>
    <row r="64" spans="1:38">
      <c r="T64" s="103"/>
      <c r="U64" s="103"/>
      <c r="V64" s="103"/>
      <c r="W64" s="26"/>
      <c r="X64" s="26"/>
      <c r="Y64" s="26"/>
      <c r="Z64" s="26"/>
      <c r="AA64" s="20"/>
      <c r="AB64" s="20"/>
      <c r="AC64" s="20"/>
      <c r="AD64" s="20"/>
      <c r="AE64" s="20"/>
      <c r="AF64" s="20"/>
      <c r="AG64" s="20"/>
      <c r="AH64" s="20"/>
      <c r="AI64" s="29"/>
      <c r="AJ64" s="29"/>
      <c r="AK64" s="29"/>
      <c r="AL64" s="29"/>
    </row>
    <row r="65" spans="20:38">
      <c r="T65" s="103"/>
      <c r="U65" s="103"/>
      <c r="V65" s="103"/>
      <c r="W65" s="26"/>
      <c r="X65" s="26"/>
      <c r="Y65" s="26"/>
      <c r="Z65" s="26"/>
      <c r="AA65" s="20"/>
      <c r="AB65" s="20"/>
      <c r="AC65" s="20"/>
      <c r="AD65" s="20"/>
      <c r="AE65" s="20"/>
      <c r="AF65" s="20"/>
      <c r="AG65" s="20"/>
      <c r="AH65" s="20"/>
      <c r="AI65" s="29"/>
      <c r="AJ65" s="29"/>
      <c r="AK65" s="29"/>
      <c r="AL65" s="29"/>
    </row>
    <row r="66" spans="20:38">
      <c r="T66" s="103"/>
      <c r="U66" s="103"/>
      <c r="V66" s="103"/>
      <c r="W66" s="26"/>
      <c r="X66" s="26"/>
      <c r="Y66" s="26"/>
      <c r="Z66" s="26"/>
      <c r="AA66" s="20"/>
      <c r="AB66" s="20"/>
      <c r="AC66" s="20"/>
      <c r="AD66" s="20"/>
      <c r="AE66" s="20"/>
      <c r="AF66" s="20"/>
      <c r="AG66" s="20"/>
      <c r="AH66" s="20"/>
      <c r="AI66" s="29"/>
      <c r="AJ66" s="29"/>
      <c r="AK66" s="29"/>
      <c r="AL66" s="29"/>
    </row>
    <row r="67" spans="20:38">
      <c r="T67" s="103"/>
      <c r="U67" s="103"/>
      <c r="V67" s="103"/>
      <c r="W67" s="26"/>
      <c r="X67" s="26"/>
      <c r="Y67" s="26"/>
      <c r="Z67" s="26"/>
      <c r="AA67" s="20"/>
      <c r="AB67" s="20"/>
      <c r="AC67" s="20"/>
      <c r="AD67" s="20"/>
      <c r="AE67" s="20"/>
      <c r="AF67" s="20"/>
      <c r="AG67" s="20"/>
      <c r="AH67" s="20"/>
      <c r="AI67" s="29"/>
      <c r="AJ67" s="29"/>
      <c r="AK67" s="29"/>
      <c r="AL67" s="29"/>
    </row>
    <row r="68" spans="20:38">
      <c r="T68" s="125"/>
      <c r="U68" s="125"/>
      <c r="V68" s="125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9"/>
      <c r="AJ68" s="29"/>
      <c r="AK68" s="29"/>
      <c r="AL68" s="29"/>
    </row>
    <row r="69" spans="20:38"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</row>
    <row r="70" spans="20:38"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</row>
    <row r="71" spans="20:38">
      <c r="T71" s="124"/>
      <c r="U71" s="124"/>
      <c r="V71" s="124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9"/>
      <c r="AH71" s="29"/>
      <c r="AI71" s="29"/>
      <c r="AJ71" s="29"/>
      <c r="AK71" s="29"/>
      <c r="AL71" s="29"/>
    </row>
    <row r="72" spans="20:38">
      <c r="T72" s="124"/>
      <c r="U72" s="124"/>
      <c r="V72" s="124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9"/>
      <c r="AH72" s="29"/>
      <c r="AI72" s="29"/>
      <c r="AJ72" s="29"/>
      <c r="AK72" s="29"/>
      <c r="AL72" s="29"/>
    </row>
    <row r="73" spans="20:38">
      <c r="T73" s="124"/>
      <c r="U73" s="124"/>
      <c r="V73" s="124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9"/>
      <c r="AH73" s="29"/>
      <c r="AI73" s="29"/>
      <c r="AJ73" s="29"/>
      <c r="AK73" s="29"/>
      <c r="AL73" s="29"/>
    </row>
    <row r="74" spans="20:38">
      <c r="T74" s="124"/>
      <c r="U74" s="124"/>
      <c r="V74" s="124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9"/>
      <c r="AH74" s="29"/>
      <c r="AI74" s="29"/>
      <c r="AJ74" s="29"/>
      <c r="AK74" s="29"/>
      <c r="AL74" s="29"/>
    </row>
    <row r="75" spans="20:38">
      <c r="T75" s="103"/>
      <c r="U75" s="103"/>
      <c r="V75" s="103"/>
      <c r="W75" s="26"/>
      <c r="X75" s="26"/>
      <c r="Y75" s="26"/>
      <c r="Z75" s="26"/>
      <c r="AA75" s="20"/>
      <c r="AB75" s="20"/>
      <c r="AC75" s="20"/>
      <c r="AD75" s="20"/>
      <c r="AE75" s="20"/>
      <c r="AF75" s="20"/>
      <c r="AG75" s="29"/>
      <c r="AH75" s="29"/>
      <c r="AI75" s="29"/>
      <c r="AJ75" s="29"/>
      <c r="AK75" s="29"/>
      <c r="AL75" s="29"/>
    </row>
    <row r="76" spans="20:38">
      <c r="T76" s="103"/>
      <c r="U76" s="103"/>
      <c r="V76" s="103"/>
      <c r="W76" s="26"/>
      <c r="X76" s="26"/>
      <c r="Y76" s="26"/>
      <c r="Z76" s="26"/>
      <c r="AA76" s="20"/>
      <c r="AB76" s="20"/>
      <c r="AC76" s="20"/>
      <c r="AD76" s="20"/>
      <c r="AE76" s="20"/>
      <c r="AF76" s="20"/>
      <c r="AG76" s="29"/>
      <c r="AH76" s="29"/>
      <c r="AI76" s="29"/>
      <c r="AJ76" s="29"/>
      <c r="AK76" s="29"/>
      <c r="AL76" s="29"/>
    </row>
    <row r="77" spans="20:38">
      <c r="T77" s="103"/>
      <c r="U77" s="103"/>
      <c r="V77" s="103"/>
      <c r="W77" s="26"/>
      <c r="X77" s="26"/>
      <c r="Y77" s="26"/>
      <c r="Z77" s="26"/>
      <c r="AA77" s="20"/>
      <c r="AB77" s="20"/>
      <c r="AC77" s="20"/>
      <c r="AD77" s="20"/>
      <c r="AE77" s="20"/>
      <c r="AF77" s="20"/>
      <c r="AG77" s="29"/>
      <c r="AH77" s="29"/>
      <c r="AI77" s="29"/>
      <c r="AJ77" s="29"/>
      <c r="AK77" s="29"/>
      <c r="AL77" s="29"/>
    </row>
    <row r="78" spans="20:38">
      <c r="T78" s="103"/>
      <c r="U78" s="103"/>
      <c r="V78" s="103"/>
      <c r="W78" s="26"/>
      <c r="X78" s="26"/>
      <c r="Y78" s="26"/>
      <c r="Z78" s="30"/>
      <c r="AA78" s="20"/>
      <c r="AB78" s="20"/>
      <c r="AC78" s="20"/>
      <c r="AD78" s="20"/>
      <c r="AE78" s="20"/>
      <c r="AF78" s="20"/>
      <c r="AG78" s="29"/>
      <c r="AH78" s="29"/>
      <c r="AI78" s="29"/>
      <c r="AJ78" s="29"/>
      <c r="AK78" s="29"/>
      <c r="AL78" s="29"/>
    </row>
    <row r="79" spans="20:38">
      <c r="T79" s="103"/>
      <c r="U79" s="103"/>
      <c r="V79" s="103"/>
      <c r="W79" s="26"/>
      <c r="X79" s="26"/>
      <c r="Y79" s="26"/>
      <c r="Z79" s="26"/>
      <c r="AA79" s="20"/>
      <c r="AB79" s="20"/>
      <c r="AC79" s="20"/>
      <c r="AD79" s="20"/>
      <c r="AE79" s="20"/>
      <c r="AF79" s="20"/>
      <c r="AG79" s="29"/>
      <c r="AH79" s="29"/>
      <c r="AI79" s="29"/>
      <c r="AJ79" s="29"/>
      <c r="AK79" s="29"/>
      <c r="AL79" s="29"/>
    </row>
    <row r="80" spans="20:38">
      <c r="T80" s="125"/>
      <c r="U80" s="125"/>
      <c r="V80" s="125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9"/>
      <c r="AH80" s="29"/>
      <c r="AI80" s="29"/>
      <c r="AJ80" s="29"/>
      <c r="AK80" s="29"/>
      <c r="AL80" s="29"/>
    </row>
    <row r="81" spans="20:38"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</row>
    <row r="82" spans="20:38"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</row>
    <row r="83" spans="20:38">
      <c r="T83" s="124"/>
      <c r="U83" s="124"/>
      <c r="V83" s="124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9"/>
      <c r="AH83" s="29"/>
      <c r="AI83" s="29"/>
      <c r="AJ83" s="29"/>
      <c r="AK83" s="29"/>
      <c r="AL83" s="29"/>
    </row>
    <row r="84" spans="20:38">
      <c r="T84" s="124"/>
      <c r="U84" s="124"/>
      <c r="V84" s="124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9"/>
      <c r="AH84" s="29"/>
      <c r="AI84" s="29"/>
      <c r="AJ84" s="29"/>
      <c r="AK84" s="29"/>
      <c r="AL84" s="29"/>
    </row>
    <row r="85" spans="20:38">
      <c r="T85" s="124"/>
      <c r="U85" s="124"/>
      <c r="V85" s="124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9"/>
      <c r="AH85" s="29"/>
      <c r="AI85" s="29"/>
      <c r="AJ85" s="29"/>
      <c r="AK85" s="29"/>
      <c r="AL85" s="29"/>
    </row>
    <row r="86" spans="20:38">
      <c r="T86" s="124"/>
      <c r="U86" s="124"/>
      <c r="V86" s="124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9"/>
      <c r="AH86" s="29"/>
      <c r="AI86" s="29"/>
      <c r="AJ86" s="29"/>
      <c r="AK86" s="29"/>
      <c r="AL86" s="29"/>
    </row>
    <row r="87" spans="20:38">
      <c r="T87" s="103"/>
      <c r="U87" s="103"/>
      <c r="V87" s="103"/>
      <c r="W87" s="26"/>
      <c r="X87" s="26"/>
      <c r="Y87" s="26"/>
      <c r="Z87" s="26"/>
      <c r="AA87" s="20"/>
      <c r="AB87" s="20"/>
      <c r="AC87" s="20"/>
      <c r="AD87" s="20"/>
      <c r="AE87" s="20"/>
      <c r="AF87" s="20"/>
      <c r="AG87" s="29"/>
      <c r="AH87" s="29"/>
      <c r="AI87" s="29"/>
      <c r="AJ87" s="29"/>
      <c r="AK87" s="29"/>
      <c r="AL87" s="29"/>
    </row>
    <row r="88" spans="20:38">
      <c r="T88" s="103"/>
      <c r="U88" s="103"/>
      <c r="V88" s="103"/>
      <c r="W88" s="26"/>
      <c r="X88" s="26"/>
      <c r="Y88" s="26"/>
      <c r="Z88" s="26"/>
      <c r="AA88" s="20"/>
      <c r="AB88" s="20"/>
      <c r="AC88" s="20"/>
      <c r="AD88" s="20"/>
      <c r="AE88" s="20"/>
      <c r="AF88" s="20"/>
      <c r="AG88" s="29"/>
      <c r="AH88" s="29"/>
      <c r="AI88" s="29"/>
      <c r="AJ88" s="29"/>
      <c r="AK88" s="29"/>
      <c r="AL88" s="29"/>
    </row>
    <row r="89" spans="20:38">
      <c r="T89" s="103"/>
      <c r="U89" s="103"/>
      <c r="V89" s="103"/>
      <c r="W89" s="26"/>
      <c r="X89" s="26"/>
      <c r="Y89" s="26"/>
      <c r="Z89" s="26"/>
      <c r="AA89" s="20"/>
      <c r="AB89" s="20"/>
      <c r="AC89" s="20"/>
      <c r="AD89" s="20"/>
      <c r="AE89" s="20"/>
      <c r="AF89" s="20"/>
      <c r="AG89" s="29"/>
      <c r="AH89" s="29"/>
      <c r="AI89" s="29"/>
      <c r="AJ89" s="29"/>
      <c r="AK89" s="29"/>
      <c r="AL89" s="29"/>
    </row>
    <row r="90" spans="20:38">
      <c r="T90" s="103"/>
      <c r="U90" s="103"/>
      <c r="V90" s="103"/>
      <c r="W90" s="26"/>
      <c r="X90" s="26"/>
      <c r="Y90" s="26"/>
      <c r="Z90" s="26"/>
      <c r="AA90" s="20"/>
      <c r="AB90" s="20"/>
      <c r="AC90" s="20"/>
      <c r="AD90" s="20"/>
      <c r="AE90" s="20"/>
      <c r="AF90" s="20"/>
      <c r="AG90" s="29"/>
      <c r="AH90" s="29"/>
      <c r="AI90" s="29"/>
      <c r="AJ90" s="29"/>
      <c r="AK90" s="29"/>
      <c r="AL90" s="29"/>
    </row>
    <row r="91" spans="20:38">
      <c r="T91" s="103"/>
      <c r="U91" s="103"/>
      <c r="V91" s="103"/>
      <c r="W91" s="26"/>
      <c r="X91" s="26"/>
      <c r="Y91" s="26"/>
      <c r="Z91" s="26"/>
      <c r="AA91" s="20"/>
      <c r="AB91" s="20"/>
      <c r="AC91" s="20"/>
      <c r="AD91" s="20"/>
      <c r="AE91" s="20"/>
      <c r="AF91" s="20"/>
      <c r="AG91" s="29"/>
      <c r="AH91" s="29"/>
      <c r="AI91" s="29"/>
      <c r="AJ91" s="29"/>
      <c r="AK91" s="29"/>
      <c r="AL91" s="29"/>
    </row>
    <row r="92" spans="20:38">
      <c r="T92" s="125"/>
      <c r="U92" s="125"/>
      <c r="V92" s="125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9"/>
      <c r="AH92" s="29"/>
      <c r="AI92" s="29"/>
      <c r="AJ92" s="29"/>
      <c r="AK92" s="29"/>
      <c r="AL92" s="29"/>
    </row>
    <row r="93" spans="20:38"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</row>
    <row r="94" spans="20:38"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</row>
    <row r="95" spans="20:38">
      <c r="T95" s="124"/>
      <c r="U95" s="124"/>
      <c r="V95" s="124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9"/>
      <c r="AL95" s="29"/>
    </row>
    <row r="96" spans="20:38">
      <c r="T96" s="124"/>
      <c r="U96" s="124"/>
      <c r="V96" s="124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9"/>
      <c r="AL96" s="29"/>
    </row>
    <row r="97" spans="20:38">
      <c r="T97" s="124"/>
      <c r="U97" s="124"/>
      <c r="V97" s="124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9"/>
      <c r="AL97" s="29"/>
    </row>
    <row r="98" spans="20:38">
      <c r="T98" s="124"/>
      <c r="U98" s="124"/>
      <c r="V98" s="124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9"/>
      <c r="AL98" s="29"/>
    </row>
    <row r="99" spans="20:38">
      <c r="T99" s="103"/>
      <c r="U99" s="103"/>
      <c r="V99" s="103"/>
      <c r="W99" s="26"/>
      <c r="X99" s="26"/>
      <c r="Y99" s="26"/>
      <c r="Z99" s="26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9"/>
      <c r="AL99" s="29"/>
    </row>
    <row r="100" spans="20:38">
      <c r="T100" s="103"/>
      <c r="U100" s="103"/>
      <c r="V100" s="103"/>
      <c r="W100" s="26"/>
      <c r="X100" s="26"/>
      <c r="Y100" s="26"/>
      <c r="Z100" s="26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9"/>
      <c r="AL100" s="29"/>
    </row>
    <row r="101" spans="20:38">
      <c r="T101" s="103"/>
      <c r="U101" s="103"/>
      <c r="V101" s="103"/>
      <c r="W101" s="26"/>
      <c r="X101" s="26"/>
      <c r="Y101" s="26"/>
      <c r="Z101" s="26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9"/>
      <c r="AL101" s="29"/>
    </row>
    <row r="102" spans="20:38">
      <c r="T102" s="103"/>
      <c r="U102" s="103"/>
      <c r="V102" s="103"/>
      <c r="W102" s="26"/>
      <c r="X102" s="26"/>
      <c r="Y102" s="26"/>
      <c r="Z102" s="26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9"/>
      <c r="AL102" s="29"/>
    </row>
    <row r="103" spans="20:38">
      <c r="T103" s="103"/>
      <c r="U103" s="103"/>
      <c r="V103" s="103"/>
      <c r="W103" s="26"/>
      <c r="X103" s="26"/>
      <c r="Y103" s="26"/>
      <c r="Z103" s="26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9"/>
      <c r="AL103" s="29"/>
    </row>
    <row r="104" spans="20:38">
      <c r="T104" s="125"/>
      <c r="U104" s="125"/>
      <c r="V104" s="125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9"/>
      <c r="AL104" s="29"/>
    </row>
    <row r="105" spans="20:38"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</row>
    <row r="106" spans="20:38"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</row>
    <row r="107" spans="20:38"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</row>
    <row r="108" spans="20:38"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</row>
    <row r="109" spans="20:38"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</row>
    <row r="110" spans="20:38"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</row>
    <row r="111" spans="20:38"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</row>
    <row r="112" spans="20:38"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</row>
    <row r="113" spans="20:38"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</row>
    <row r="114" spans="20:38"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</row>
    <row r="115" spans="20:38"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</row>
    <row r="116" spans="20:38">
      <c r="T116" s="124"/>
      <c r="U116" s="124"/>
      <c r="V116" s="124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9"/>
      <c r="AH116" s="29"/>
      <c r="AI116" s="29"/>
      <c r="AJ116" s="29"/>
      <c r="AK116" s="29"/>
    </row>
    <row r="117" spans="20:38">
      <c r="T117" s="124"/>
      <c r="U117" s="124"/>
      <c r="V117" s="124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9"/>
      <c r="AH117" s="29"/>
      <c r="AI117" s="29"/>
      <c r="AJ117" s="29"/>
      <c r="AK117" s="29"/>
    </row>
    <row r="118" spans="20:38">
      <c r="T118" s="124"/>
      <c r="U118" s="124"/>
      <c r="V118" s="124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9"/>
      <c r="AH118" s="29"/>
      <c r="AI118" s="29"/>
      <c r="AJ118" s="29"/>
      <c r="AK118" s="29"/>
    </row>
    <row r="119" spans="20:38">
      <c r="T119" s="124"/>
      <c r="U119" s="124"/>
      <c r="V119" s="124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9"/>
      <c r="AH119" s="29"/>
      <c r="AI119" s="29"/>
      <c r="AJ119" s="29"/>
      <c r="AK119" s="29"/>
    </row>
    <row r="120" spans="20:38">
      <c r="T120" s="103"/>
      <c r="U120" s="103"/>
      <c r="V120" s="103"/>
      <c r="W120" s="26"/>
      <c r="X120" s="26"/>
      <c r="Y120" s="26"/>
      <c r="Z120" s="26"/>
      <c r="AA120" s="20"/>
      <c r="AB120" s="20"/>
      <c r="AC120" s="20"/>
      <c r="AD120" s="20"/>
      <c r="AE120" s="20"/>
      <c r="AF120" s="20"/>
      <c r="AG120" s="29"/>
      <c r="AH120" s="29"/>
      <c r="AI120" s="29"/>
      <c r="AJ120" s="29"/>
      <c r="AK120" s="29"/>
    </row>
    <row r="121" spans="20:38">
      <c r="T121" s="103"/>
      <c r="U121" s="103"/>
      <c r="V121" s="103"/>
      <c r="W121" s="26"/>
      <c r="X121" s="26"/>
      <c r="Y121" s="26"/>
      <c r="Z121" s="26"/>
      <c r="AA121" s="20"/>
      <c r="AB121" s="20"/>
      <c r="AC121" s="20"/>
      <c r="AD121" s="20"/>
      <c r="AE121" s="20"/>
      <c r="AF121" s="20"/>
      <c r="AG121" s="29"/>
      <c r="AH121" s="29"/>
      <c r="AI121" s="29"/>
      <c r="AJ121" s="29"/>
      <c r="AK121" s="29"/>
    </row>
    <row r="122" spans="20:38">
      <c r="T122" s="103"/>
      <c r="U122" s="103"/>
      <c r="V122" s="103"/>
      <c r="W122" s="26"/>
      <c r="X122" s="26"/>
      <c r="Y122" s="26"/>
      <c r="Z122" s="26"/>
      <c r="AA122" s="20"/>
      <c r="AB122" s="20"/>
      <c r="AC122" s="20"/>
      <c r="AD122" s="20"/>
      <c r="AE122" s="20"/>
      <c r="AF122" s="20"/>
      <c r="AG122" s="29"/>
      <c r="AH122" s="29"/>
      <c r="AI122" s="29"/>
      <c r="AJ122" s="29"/>
      <c r="AK122" s="29"/>
    </row>
    <row r="123" spans="20:38">
      <c r="T123" s="103"/>
      <c r="U123" s="103"/>
      <c r="V123" s="103"/>
      <c r="W123" s="26"/>
      <c r="X123" s="26"/>
      <c r="Y123" s="26"/>
      <c r="Z123" s="26"/>
      <c r="AA123" s="20"/>
      <c r="AB123" s="20"/>
      <c r="AC123" s="20"/>
      <c r="AD123" s="20"/>
      <c r="AE123" s="20"/>
      <c r="AF123" s="20"/>
      <c r="AG123" s="29"/>
      <c r="AH123" s="29"/>
      <c r="AI123" s="29"/>
      <c r="AJ123" s="29"/>
      <c r="AK123" s="29"/>
    </row>
    <row r="124" spans="20:38">
      <c r="T124" s="103"/>
      <c r="U124" s="103"/>
      <c r="V124" s="103"/>
      <c r="W124" s="26"/>
      <c r="X124" s="26"/>
      <c r="Y124" s="26"/>
      <c r="Z124" s="26"/>
      <c r="AA124" s="20"/>
      <c r="AB124" s="20"/>
      <c r="AC124" s="20"/>
      <c r="AD124" s="20"/>
      <c r="AE124" s="20"/>
      <c r="AF124" s="20"/>
      <c r="AG124" s="29"/>
      <c r="AH124" s="29"/>
      <c r="AI124" s="29"/>
      <c r="AJ124" s="29"/>
      <c r="AK124" s="29"/>
    </row>
    <row r="125" spans="20:38">
      <c r="T125" s="125"/>
      <c r="U125" s="125"/>
      <c r="V125" s="125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9"/>
      <c r="AH125" s="29"/>
      <c r="AI125" s="29"/>
      <c r="AJ125" s="29"/>
      <c r="AK125" s="29"/>
    </row>
    <row r="126" spans="20:38"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</row>
    <row r="127" spans="20:38"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</row>
    <row r="128" spans="20:38"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</row>
    <row r="129" spans="20:37"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</row>
    <row r="130" spans="20:37">
      <c r="T130" s="124"/>
      <c r="U130" s="124"/>
      <c r="V130" s="124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9"/>
      <c r="AH130" s="29"/>
      <c r="AI130" s="29"/>
      <c r="AJ130" s="29"/>
      <c r="AK130" s="29"/>
    </row>
    <row r="131" spans="20:37">
      <c r="T131" s="124"/>
      <c r="U131" s="124"/>
      <c r="V131" s="124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9"/>
      <c r="AH131" s="29"/>
      <c r="AI131" s="29"/>
      <c r="AJ131" s="29"/>
      <c r="AK131" s="29"/>
    </row>
    <row r="132" spans="20:37">
      <c r="T132" s="124"/>
      <c r="U132" s="124"/>
      <c r="V132" s="124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9"/>
      <c r="AH132" s="29"/>
      <c r="AI132" s="29"/>
      <c r="AJ132" s="29"/>
      <c r="AK132" s="29"/>
    </row>
    <row r="133" spans="20:37">
      <c r="T133" s="124"/>
      <c r="U133" s="124"/>
      <c r="V133" s="124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9"/>
      <c r="AH133" s="29"/>
      <c r="AI133" s="29"/>
      <c r="AJ133" s="29"/>
      <c r="AK133" s="29"/>
    </row>
    <row r="134" spans="20:37">
      <c r="T134" s="103"/>
      <c r="U134" s="103"/>
      <c r="V134" s="103"/>
      <c r="W134" s="26"/>
      <c r="X134" s="26"/>
      <c r="Y134" s="26"/>
      <c r="Z134" s="26"/>
      <c r="AA134" s="20"/>
      <c r="AB134" s="20"/>
      <c r="AC134" s="20"/>
      <c r="AD134" s="20"/>
      <c r="AE134" s="20"/>
      <c r="AF134" s="20"/>
      <c r="AG134" s="29"/>
      <c r="AH134" s="29"/>
      <c r="AI134" s="29"/>
      <c r="AJ134" s="29"/>
      <c r="AK134" s="29"/>
    </row>
    <row r="135" spans="20:37">
      <c r="T135" s="103"/>
      <c r="U135" s="103"/>
      <c r="V135" s="103"/>
      <c r="W135" s="26"/>
      <c r="X135" s="26"/>
      <c r="Y135" s="26"/>
      <c r="Z135" s="26"/>
      <c r="AA135" s="20"/>
      <c r="AB135" s="20"/>
      <c r="AC135" s="20"/>
      <c r="AD135" s="20"/>
      <c r="AE135" s="20"/>
      <c r="AF135" s="20"/>
      <c r="AG135" s="29"/>
      <c r="AH135" s="29"/>
      <c r="AI135" s="29"/>
      <c r="AJ135" s="29"/>
      <c r="AK135" s="29"/>
    </row>
    <row r="136" spans="20:37">
      <c r="T136" s="103"/>
      <c r="U136" s="103"/>
      <c r="V136" s="103"/>
      <c r="W136" s="26"/>
      <c r="X136" s="26"/>
      <c r="Y136" s="26"/>
      <c r="Z136" s="26"/>
      <c r="AA136" s="20"/>
      <c r="AB136" s="20"/>
      <c r="AC136" s="20"/>
      <c r="AD136" s="20"/>
      <c r="AE136" s="20"/>
      <c r="AF136" s="20"/>
      <c r="AG136" s="29"/>
      <c r="AH136" s="29"/>
      <c r="AI136" s="29"/>
      <c r="AJ136" s="29"/>
      <c r="AK136" s="29"/>
    </row>
    <row r="137" spans="20:37">
      <c r="T137" s="103"/>
      <c r="U137" s="103"/>
      <c r="V137" s="103"/>
      <c r="W137" s="26"/>
      <c r="X137" s="26"/>
      <c r="Y137" s="26"/>
      <c r="Z137" s="26"/>
      <c r="AA137" s="20"/>
      <c r="AB137" s="20"/>
      <c r="AC137" s="20"/>
      <c r="AD137" s="20"/>
      <c r="AE137" s="20"/>
      <c r="AF137" s="20"/>
      <c r="AG137" s="29"/>
      <c r="AH137" s="29"/>
      <c r="AI137" s="29"/>
      <c r="AJ137" s="29"/>
      <c r="AK137" s="29"/>
    </row>
    <row r="138" spans="20:37">
      <c r="T138" s="103"/>
      <c r="U138" s="103"/>
      <c r="V138" s="103"/>
      <c r="W138" s="26"/>
      <c r="X138" s="26"/>
      <c r="Y138" s="26"/>
      <c r="Z138" s="26"/>
      <c r="AA138" s="20"/>
      <c r="AB138" s="20"/>
      <c r="AC138" s="20"/>
      <c r="AD138" s="20"/>
      <c r="AE138" s="20"/>
      <c r="AF138" s="20"/>
      <c r="AG138" s="29"/>
      <c r="AH138" s="29"/>
      <c r="AI138" s="29"/>
      <c r="AJ138" s="29"/>
      <c r="AK138" s="29"/>
    </row>
    <row r="139" spans="20:37">
      <c r="T139" s="125"/>
      <c r="U139" s="125"/>
      <c r="V139" s="125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9"/>
      <c r="AH139" s="29"/>
      <c r="AI139" s="29"/>
      <c r="AJ139" s="29"/>
      <c r="AK139" s="29"/>
    </row>
    <row r="140" spans="20:37"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</row>
    <row r="141" spans="20:37"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</row>
    <row r="142" spans="20:37">
      <c r="T142" s="124"/>
      <c r="U142" s="124"/>
      <c r="V142" s="124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9"/>
      <c r="AJ142" s="29"/>
      <c r="AK142" s="29"/>
    </row>
    <row r="143" spans="20:37">
      <c r="T143" s="124"/>
      <c r="U143" s="124"/>
      <c r="V143" s="124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9"/>
      <c r="AJ143" s="29"/>
      <c r="AK143" s="29"/>
    </row>
    <row r="144" spans="20:37">
      <c r="T144" s="124"/>
      <c r="U144" s="124"/>
      <c r="V144" s="124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9"/>
      <c r="AJ144" s="29"/>
      <c r="AK144" s="29"/>
    </row>
    <row r="145" spans="20:37">
      <c r="T145" s="124"/>
      <c r="U145" s="124"/>
      <c r="V145" s="124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9"/>
      <c r="AJ145" s="29"/>
      <c r="AK145" s="29"/>
    </row>
    <row r="146" spans="20:37">
      <c r="T146" s="103"/>
      <c r="U146" s="103"/>
      <c r="V146" s="103"/>
      <c r="W146" s="26"/>
      <c r="X146" s="26"/>
      <c r="Y146" s="26"/>
      <c r="Z146" s="26"/>
      <c r="AA146" s="20"/>
      <c r="AB146" s="20"/>
      <c r="AC146" s="20"/>
      <c r="AD146" s="20"/>
      <c r="AE146" s="20"/>
      <c r="AF146" s="20"/>
      <c r="AG146" s="20"/>
      <c r="AH146" s="20"/>
      <c r="AI146" s="29"/>
      <c r="AJ146" s="29"/>
      <c r="AK146" s="29"/>
    </row>
    <row r="147" spans="20:37">
      <c r="T147" s="103"/>
      <c r="U147" s="103"/>
      <c r="V147" s="103"/>
      <c r="W147" s="26"/>
      <c r="X147" s="26"/>
      <c r="Y147" s="26"/>
      <c r="Z147" s="26"/>
      <c r="AA147" s="20"/>
      <c r="AB147" s="20"/>
      <c r="AC147" s="20"/>
      <c r="AD147" s="20"/>
      <c r="AE147" s="20"/>
      <c r="AF147" s="20"/>
      <c r="AG147" s="20"/>
      <c r="AH147" s="20"/>
      <c r="AI147" s="29"/>
      <c r="AJ147" s="29"/>
      <c r="AK147" s="29"/>
    </row>
    <row r="148" spans="20:37">
      <c r="T148" s="103"/>
      <c r="U148" s="103"/>
      <c r="V148" s="103"/>
      <c r="W148" s="26"/>
      <c r="X148" s="26"/>
      <c r="Y148" s="26"/>
      <c r="Z148" s="26"/>
      <c r="AA148" s="20"/>
      <c r="AB148" s="20"/>
      <c r="AC148" s="20"/>
      <c r="AD148" s="20"/>
      <c r="AE148" s="20"/>
      <c r="AF148" s="20"/>
      <c r="AG148" s="20"/>
      <c r="AH148" s="20"/>
      <c r="AI148" s="29"/>
      <c r="AJ148" s="29"/>
      <c r="AK148" s="29"/>
    </row>
    <row r="149" spans="20:37">
      <c r="T149" s="103"/>
      <c r="U149" s="103"/>
      <c r="V149" s="103"/>
      <c r="W149" s="26"/>
      <c r="X149" s="26"/>
      <c r="Y149" s="26"/>
      <c r="Z149" s="26"/>
      <c r="AA149" s="20"/>
      <c r="AB149" s="20"/>
      <c r="AC149" s="20"/>
      <c r="AD149" s="20"/>
      <c r="AE149" s="20"/>
      <c r="AF149" s="20"/>
      <c r="AG149" s="20"/>
      <c r="AH149" s="20"/>
      <c r="AI149" s="29"/>
      <c r="AJ149" s="29"/>
      <c r="AK149" s="29"/>
    </row>
    <row r="150" spans="20:37">
      <c r="T150" s="103"/>
      <c r="U150" s="103"/>
      <c r="V150" s="103"/>
      <c r="W150" s="26"/>
      <c r="X150" s="26"/>
      <c r="Y150" s="26"/>
      <c r="Z150" s="26"/>
      <c r="AA150" s="20"/>
      <c r="AB150" s="20"/>
      <c r="AC150" s="20"/>
      <c r="AD150" s="20"/>
      <c r="AE150" s="20"/>
      <c r="AF150" s="20"/>
      <c r="AG150" s="20"/>
      <c r="AH150" s="20"/>
      <c r="AI150" s="29"/>
      <c r="AJ150" s="29"/>
      <c r="AK150" s="29"/>
    </row>
    <row r="151" spans="20:37">
      <c r="T151" s="125"/>
      <c r="U151" s="125"/>
      <c r="V151" s="125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9"/>
      <c r="AJ151" s="29"/>
      <c r="AK151" s="29"/>
    </row>
    <row r="152" spans="20:37"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</row>
    <row r="153" spans="20:37"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</row>
    <row r="154" spans="20:37">
      <c r="T154" s="124"/>
      <c r="U154" s="124"/>
      <c r="V154" s="124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9"/>
      <c r="AH154" s="29"/>
      <c r="AI154" s="29"/>
      <c r="AJ154" s="29"/>
      <c r="AK154" s="29"/>
    </row>
    <row r="155" spans="20:37">
      <c r="T155" s="124"/>
      <c r="U155" s="124"/>
      <c r="V155" s="124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9"/>
      <c r="AH155" s="29"/>
      <c r="AI155" s="29"/>
      <c r="AJ155" s="29"/>
      <c r="AK155" s="29"/>
    </row>
    <row r="156" spans="20:37">
      <c r="T156" s="124"/>
      <c r="U156" s="124"/>
      <c r="V156" s="124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9"/>
      <c r="AH156" s="29"/>
      <c r="AI156" s="29"/>
      <c r="AJ156" s="29"/>
      <c r="AK156" s="29"/>
    </row>
    <row r="157" spans="20:37">
      <c r="T157" s="124"/>
      <c r="U157" s="124"/>
      <c r="V157" s="124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9"/>
      <c r="AH157" s="29"/>
      <c r="AI157" s="29"/>
      <c r="AJ157" s="29"/>
      <c r="AK157" s="29"/>
    </row>
    <row r="158" spans="20:37">
      <c r="T158" s="103"/>
      <c r="U158" s="103"/>
      <c r="V158" s="103"/>
      <c r="W158" s="26"/>
      <c r="X158" s="26"/>
      <c r="Y158" s="26"/>
      <c r="Z158" s="26"/>
      <c r="AA158" s="20"/>
      <c r="AB158" s="20"/>
      <c r="AC158" s="20"/>
      <c r="AD158" s="20"/>
      <c r="AE158" s="20"/>
      <c r="AF158" s="20"/>
      <c r="AG158" s="29"/>
      <c r="AH158" s="29"/>
      <c r="AI158" s="29"/>
      <c r="AJ158" s="29"/>
      <c r="AK158" s="29"/>
    </row>
    <row r="159" spans="20:37">
      <c r="T159" s="103"/>
      <c r="U159" s="103"/>
      <c r="V159" s="103"/>
      <c r="W159" s="26"/>
      <c r="X159" s="26"/>
      <c r="Y159" s="26"/>
      <c r="Z159" s="26"/>
      <c r="AA159" s="20"/>
      <c r="AB159" s="20"/>
      <c r="AC159" s="20"/>
      <c r="AD159" s="20"/>
      <c r="AE159" s="20"/>
      <c r="AF159" s="20"/>
      <c r="AG159" s="29"/>
      <c r="AH159" s="29"/>
      <c r="AI159" s="29"/>
      <c r="AJ159" s="29"/>
      <c r="AK159" s="29"/>
    </row>
    <row r="160" spans="20:37">
      <c r="T160" s="103"/>
      <c r="U160" s="103"/>
      <c r="V160" s="103"/>
      <c r="W160" s="26"/>
      <c r="X160" s="26"/>
      <c r="Y160" s="26"/>
      <c r="Z160" s="26"/>
      <c r="AA160" s="20"/>
      <c r="AB160" s="20"/>
      <c r="AC160" s="20"/>
      <c r="AD160" s="20"/>
      <c r="AE160" s="20"/>
      <c r="AF160" s="20"/>
      <c r="AG160" s="29"/>
      <c r="AH160" s="29"/>
      <c r="AI160" s="29"/>
      <c r="AJ160" s="29"/>
      <c r="AK160" s="29"/>
    </row>
    <row r="161" spans="20:37">
      <c r="T161" s="103"/>
      <c r="U161" s="103"/>
      <c r="V161" s="103"/>
      <c r="W161" s="26"/>
      <c r="X161" s="26"/>
      <c r="Y161" s="26"/>
      <c r="Z161" s="30"/>
      <c r="AA161" s="20"/>
      <c r="AB161" s="20"/>
      <c r="AC161" s="20"/>
      <c r="AD161" s="20"/>
      <c r="AE161" s="20"/>
      <c r="AF161" s="20"/>
      <c r="AG161" s="29"/>
      <c r="AH161" s="29"/>
      <c r="AI161" s="29"/>
      <c r="AJ161" s="29"/>
      <c r="AK161" s="29"/>
    </row>
    <row r="162" spans="20:37">
      <c r="T162" s="103"/>
      <c r="U162" s="103"/>
      <c r="V162" s="103"/>
      <c r="W162" s="26"/>
      <c r="X162" s="26"/>
      <c r="Y162" s="26"/>
      <c r="Z162" s="26"/>
      <c r="AA162" s="20"/>
      <c r="AB162" s="20"/>
      <c r="AC162" s="20"/>
      <c r="AD162" s="20"/>
      <c r="AE162" s="20"/>
      <c r="AF162" s="20"/>
      <c r="AG162" s="29"/>
      <c r="AH162" s="29"/>
      <c r="AI162" s="29"/>
      <c r="AJ162" s="29"/>
      <c r="AK162" s="29"/>
    </row>
    <row r="163" spans="20:37">
      <c r="T163" s="125"/>
      <c r="U163" s="125"/>
      <c r="V163" s="125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9"/>
      <c r="AH163" s="29"/>
      <c r="AI163" s="29"/>
      <c r="AJ163" s="29"/>
      <c r="AK163" s="29"/>
    </row>
    <row r="164" spans="20:37"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</row>
    <row r="165" spans="20:37"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</row>
    <row r="166" spans="20:37">
      <c r="T166" s="124"/>
      <c r="U166" s="124"/>
      <c r="V166" s="124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9"/>
      <c r="AH166" s="29"/>
      <c r="AI166" s="29"/>
      <c r="AJ166" s="29"/>
      <c r="AK166" s="29"/>
    </row>
    <row r="167" spans="20:37">
      <c r="T167" s="124"/>
      <c r="U167" s="124"/>
      <c r="V167" s="124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9"/>
      <c r="AH167" s="29"/>
      <c r="AI167" s="29"/>
      <c r="AJ167" s="29"/>
      <c r="AK167" s="29"/>
    </row>
    <row r="168" spans="20:37">
      <c r="T168" s="124"/>
      <c r="U168" s="124"/>
      <c r="V168" s="124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9"/>
      <c r="AH168" s="29"/>
      <c r="AI168" s="29"/>
      <c r="AJ168" s="29"/>
      <c r="AK168" s="29"/>
    </row>
    <row r="169" spans="20:37">
      <c r="T169" s="124"/>
      <c r="U169" s="124"/>
      <c r="V169" s="124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9"/>
      <c r="AH169" s="29"/>
      <c r="AI169" s="29"/>
      <c r="AJ169" s="29"/>
      <c r="AK169" s="29"/>
    </row>
    <row r="170" spans="20:37">
      <c r="T170" s="103"/>
      <c r="U170" s="103"/>
      <c r="V170" s="103"/>
      <c r="W170" s="26"/>
      <c r="X170" s="26"/>
      <c r="Y170" s="26"/>
      <c r="Z170" s="26"/>
      <c r="AA170" s="20"/>
      <c r="AB170" s="20"/>
      <c r="AC170" s="20"/>
      <c r="AD170" s="20"/>
      <c r="AE170" s="20"/>
      <c r="AF170" s="20"/>
      <c r="AG170" s="29"/>
      <c r="AH170" s="29"/>
      <c r="AI170" s="29"/>
      <c r="AJ170" s="29"/>
      <c r="AK170" s="29"/>
    </row>
    <row r="171" spans="20:37">
      <c r="T171" s="103"/>
      <c r="U171" s="103"/>
      <c r="V171" s="103"/>
      <c r="W171" s="26"/>
      <c r="X171" s="26"/>
      <c r="Y171" s="26"/>
      <c r="Z171" s="26"/>
      <c r="AA171" s="20"/>
      <c r="AB171" s="20"/>
      <c r="AC171" s="20"/>
      <c r="AD171" s="20"/>
      <c r="AE171" s="20"/>
      <c r="AF171" s="20"/>
      <c r="AG171" s="29"/>
      <c r="AH171" s="29"/>
      <c r="AI171" s="29"/>
      <c r="AJ171" s="29"/>
      <c r="AK171" s="29"/>
    </row>
    <row r="172" spans="20:37">
      <c r="T172" s="103"/>
      <c r="U172" s="103"/>
      <c r="V172" s="103"/>
      <c r="W172" s="26"/>
      <c r="X172" s="26"/>
      <c r="Y172" s="26"/>
      <c r="Z172" s="26"/>
      <c r="AA172" s="20"/>
      <c r="AB172" s="20"/>
      <c r="AC172" s="20"/>
      <c r="AD172" s="20"/>
      <c r="AE172" s="20"/>
      <c r="AF172" s="20"/>
      <c r="AG172" s="29"/>
      <c r="AH172" s="29"/>
      <c r="AI172" s="29"/>
      <c r="AJ172" s="29"/>
      <c r="AK172" s="29"/>
    </row>
    <row r="173" spans="20:37">
      <c r="T173" s="103"/>
      <c r="U173" s="103"/>
      <c r="V173" s="103"/>
      <c r="W173" s="26"/>
      <c r="X173" s="26"/>
      <c r="Y173" s="26"/>
      <c r="Z173" s="26"/>
      <c r="AA173" s="20"/>
      <c r="AB173" s="20"/>
      <c r="AC173" s="20"/>
      <c r="AD173" s="20"/>
      <c r="AE173" s="20"/>
      <c r="AF173" s="20"/>
      <c r="AG173" s="29"/>
      <c r="AH173" s="29"/>
      <c r="AI173" s="29"/>
      <c r="AJ173" s="29"/>
      <c r="AK173" s="29"/>
    </row>
    <row r="174" spans="20:37">
      <c r="T174" s="103"/>
      <c r="U174" s="103"/>
      <c r="V174" s="103"/>
      <c r="W174" s="26"/>
      <c r="X174" s="26"/>
      <c r="Y174" s="26"/>
      <c r="Z174" s="26"/>
      <c r="AA174" s="20"/>
      <c r="AB174" s="20"/>
      <c r="AC174" s="20"/>
      <c r="AD174" s="20"/>
      <c r="AE174" s="20"/>
      <c r="AF174" s="20"/>
      <c r="AG174" s="29"/>
      <c r="AH174" s="29"/>
      <c r="AI174" s="29"/>
      <c r="AJ174" s="29"/>
      <c r="AK174" s="29"/>
    </row>
    <row r="175" spans="20:37">
      <c r="T175" s="125"/>
      <c r="U175" s="125"/>
      <c r="V175" s="125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9"/>
      <c r="AH175" s="29"/>
      <c r="AI175" s="29"/>
      <c r="AJ175" s="29"/>
      <c r="AK175" s="29"/>
    </row>
    <row r="176" spans="20:37"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</row>
    <row r="177" spans="20:37"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</row>
    <row r="178" spans="20:37">
      <c r="T178" s="124"/>
      <c r="U178" s="124"/>
      <c r="V178" s="124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9"/>
    </row>
    <row r="179" spans="20:37">
      <c r="T179" s="124"/>
      <c r="U179" s="124"/>
      <c r="V179" s="124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9"/>
    </row>
    <row r="180" spans="20:37">
      <c r="T180" s="124"/>
      <c r="U180" s="124"/>
      <c r="V180" s="124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9"/>
    </row>
    <row r="181" spans="20:37">
      <c r="T181" s="124"/>
      <c r="U181" s="124"/>
      <c r="V181" s="124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9"/>
    </row>
    <row r="182" spans="20:37">
      <c r="T182" s="103"/>
      <c r="U182" s="103"/>
      <c r="V182" s="103"/>
      <c r="W182" s="26"/>
      <c r="X182" s="26"/>
      <c r="Y182" s="26"/>
      <c r="Z182" s="26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9"/>
    </row>
    <row r="183" spans="20:37">
      <c r="T183" s="103"/>
      <c r="U183" s="103"/>
      <c r="V183" s="103"/>
      <c r="W183" s="26"/>
      <c r="X183" s="26"/>
      <c r="Y183" s="26"/>
      <c r="Z183" s="26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9"/>
    </row>
    <row r="184" spans="20:37">
      <c r="T184" s="103"/>
      <c r="U184" s="103"/>
      <c r="V184" s="103"/>
      <c r="W184" s="26"/>
      <c r="X184" s="26"/>
      <c r="Y184" s="26"/>
      <c r="Z184" s="26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9"/>
    </row>
    <row r="185" spans="20:37">
      <c r="T185" s="103"/>
      <c r="U185" s="103"/>
      <c r="V185" s="103"/>
      <c r="W185" s="26"/>
      <c r="X185" s="26"/>
      <c r="Y185" s="26"/>
      <c r="Z185" s="26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9"/>
    </row>
    <row r="186" spans="20:37">
      <c r="T186" s="103"/>
      <c r="U186" s="103"/>
      <c r="V186" s="103"/>
      <c r="W186" s="26"/>
      <c r="X186" s="26"/>
      <c r="Y186" s="26"/>
      <c r="Z186" s="26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9"/>
    </row>
    <row r="187" spans="20:37">
      <c r="T187" s="125"/>
      <c r="U187" s="125"/>
      <c r="V187" s="125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9"/>
    </row>
    <row r="188" spans="20:37"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</row>
    <row r="189" spans="20:37"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</row>
    <row r="190" spans="20:37"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</row>
    <row r="191" spans="20:37"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</row>
    <row r="192" spans="20:37"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</row>
    <row r="193" spans="20:37"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</row>
    <row r="194" spans="20:37"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</row>
    <row r="195" spans="20:37"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</row>
    <row r="196" spans="20:37"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</row>
  </sheetData>
  <sheetProtection password="CE28" sheet="1" objects="1" scenarios="1" selectLockedCells="1" selectUnlockedCells="1"/>
  <mergeCells count="229">
    <mergeCell ref="B46:H46"/>
    <mergeCell ref="J46:K46"/>
    <mergeCell ref="T87:V87"/>
    <mergeCell ref="M28:P28"/>
    <mergeCell ref="J28:K28"/>
    <mergeCell ref="M31:P31"/>
    <mergeCell ref="J48:K48"/>
    <mergeCell ref="J45:K45"/>
    <mergeCell ref="A58:K58"/>
    <mergeCell ref="A51:K51"/>
    <mergeCell ref="A53:K53"/>
    <mergeCell ref="A55:K55"/>
    <mergeCell ref="A56:K56"/>
    <mergeCell ref="J40:K40"/>
    <mergeCell ref="M40:P40"/>
    <mergeCell ref="T55:V55"/>
    <mergeCell ref="T71:V71"/>
    <mergeCell ref="T56:V56"/>
    <mergeCell ref="T59:V59"/>
    <mergeCell ref="B48:H48"/>
    <mergeCell ref="J44:K44"/>
    <mergeCell ref="B43:H43"/>
    <mergeCell ref="J43:K43"/>
    <mergeCell ref="M20:N21"/>
    <mergeCell ref="M22:N22"/>
    <mergeCell ref="J23:K23"/>
    <mergeCell ref="J27:K27"/>
    <mergeCell ref="M33:N33"/>
    <mergeCell ref="J31:K31"/>
    <mergeCell ref="J33:K33"/>
    <mergeCell ref="J34:K34"/>
    <mergeCell ref="M39:P39"/>
    <mergeCell ref="P20:P21"/>
    <mergeCell ref="O20:O21"/>
    <mergeCell ref="B34:H34"/>
    <mergeCell ref="J25:K25"/>
    <mergeCell ref="B30:G30"/>
    <mergeCell ref="M29:P29"/>
    <mergeCell ref="M30:P30"/>
    <mergeCell ref="B32:G32"/>
    <mergeCell ref="M32:P32"/>
    <mergeCell ref="J32:K32"/>
    <mergeCell ref="J29:K29"/>
    <mergeCell ref="A18:A21"/>
    <mergeCell ref="A4:K4"/>
    <mergeCell ref="B18:H21"/>
    <mergeCell ref="A7:D7"/>
    <mergeCell ref="B26:H26"/>
    <mergeCell ref="F12:G12"/>
    <mergeCell ref="F13:G13"/>
    <mergeCell ref="F14:G14"/>
    <mergeCell ref="A12:E12"/>
    <mergeCell ref="A13:E13"/>
    <mergeCell ref="A14:E14"/>
    <mergeCell ref="J19:K21"/>
    <mergeCell ref="I19:I21"/>
    <mergeCell ref="I18:K18"/>
    <mergeCell ref="J26:K26"/>
    <mergeCell ref="A22:K22"/>
    <mergeCell ref="J24:K24"/>
    <mergeCell ref="J12:K12"/>
    <mergeCell ref="J13:K13"/>
    <mergeCell ref="J14:K14"/>
    <mergeCell ref="F15:G16"/>
    <mergeCell ref="J11:K11"/>
    <mergeCell ref="F10:G11"/>
    <mergeCell ref="T166:V166"/>
    <mergeCell ref="T167:V167"/>
    <mergeCell ref="T168:V168"/>
    <mergeCell ref="T169:V169"/>
    <mergeCell ref="T170:V170"/>
    <mergeCell ref="T171:V171"/>
    <mergeCell ref="T187:V187"/>
    <mergeCell ref="T172:V172"/>
    <mergeCell ref="T173:V173"/>
    <mergeCell ref="T174:V174"/>
    <mergeCell ref="T175:V175"/>
    <mergeCell ref="T178:V178"/>
    <mergeCell ref="T179:V179"/>
    <mergeCell ref="T180:V180"/>
    <mergeCell ref="T181:V181"/>
    <mergeCell ref="T182:V182"/>
    <mergeCell ref="T184:V184"/>
    <mergeCell ref="T185:V185"/>
    <mergeCell ref="T186:V186"/>
    <mergeCell ref="T183:V183"/>
    <mergeCell ref="T104:V104"/>
    <mergeCell ref="T99:V99"/>
    <mergeCell ref="T161:V161"/>
    <mergeCell ref="T162:V162"/>
    <mergeCell ref="T163:V163"/>
    <mergeCell ref="T159:V159"/>
    <mergeCell ref="T160:V160"/>
    <mergeCell ref="T139:V139"/>
    <mergeCell ref="T142:V142"/>
    <mergeCell ref="T143:V143"/>
    <mergeCell ref="T144:V144"/>
    <mergeCell ref="T145:V145"/>
    <mergeCell ref="T146:V146"/>
    <mergeCell ref="T147:V147"/>
    <mergeCell ref="T148:V148"/>
    <mergeCell ref="T149:V149"/>
    <mergeCell ref="T158:V158"/>
    <mergeCell ref="T150:V150"/>
    <mergeCell ref="T151:V151"/>
    <mergeCell ref="T154:V154"/>
    <mergeCell ref="T155:V155"/>
    <mergeCell ref="T156:V156"/>
    <mergeCell ref="T157:V157"/>
    <mergeCell ref="T68:V68"/>
    <mergeCell ref="T79:V79"/>
    <mergeCell ref="T92:V92"/>
    <mergeCell ref="T95:V95"/>
    <mergeCell ref="T136:V136"/>
    <mergeCell ref="T137:V137"/>
    <mergeCell ref="T138:V138"/>
    <mergeCell ref="T116:V116"/>
    <mergeCell ref="T120:V120"/>
    <mergeCell ref="T121:V121"/>
    <mergeCell ref="T123:V123"/>
    <mergeCell ref="T122:V122"/>
    <mergeCell ref="T124:V124"/>
    <mergeCell ref="T125:V125"/>
    <mergeCell ref="T119:V119"/>
    <mergeCell ref="T117:V117"/>
    <mergeCell ref="T118:V118"/>
    <mergeCell ref="T132:V132"/>
    <mergeCell ref="T133:V133"/>
    <mergeCell ref="T134:V134"/>
    <mergeCell ref="T135:V135"/>
    <mergeCell ref="T130:V130"/>
    <mergeCell ref="T131:V131"/>
    <mergeCell ref="T103:V103"/>
    <mergeCell ref="T85:V85"/>
    <mergeCell ref="T80:V80"/>
    <mergeCell ref="T86:V86"/>
    <mergeCell ref="Q20:Q21"/>
    <mergeCell ref="R20:R21"/>
    <mergeCell ref="S20:S21"/>
    <mergeCell ref="T52:V52"/>
    <mergeCell ref="T53:V53"/>
    <mergeCell ref="T54:V54"/>
    <mergeCell ref="T51:V51"/>
    <mergeCell ref="T67:V67"/>
    <mergeCell ref="T60:V60"/>
    <mergeCell ref="T61:V61"/>
    <mergeCell ref="T62:V62"/>
    <mergeCell ref="T63:V63"/>
    <mergeCell ref="T64:V64"/>
    <mergeCell ref="T65:V65"/>
    <mergeCell ref="N49:S49"/>
    <mergeCell ref="M44:P44"/>
    <mergeCell ref="O22:P22"/>
    <mergeCell ref="O38:P38"/>
    <mergeCell ref="M35:P35"/>
    <mergeCell ref="M36:P36"/>
    <mergeCell ref="M37:P37"/>
    <mergeCell ref="O25:P25"/>
    <mergeCell ref="B29:G29"/>
    <mergeCell ref="M19:N19"/>
    <mergeCell ref="B27:H27"/>
    <mergeCell ref="B28:H28"/>
    <mergeCell ref="T100:V100"/>
    <mergeCell ref="T101:V101"/>
    <mergeCell ref="T102:V102"/>
    <mergeCell ref="T91:V91"/>
    <mergeCell ref="T72:V72"/>
    <mergeCell ref="T73:V73"/>
    <mergeCell ref="T74:V74"/>
    <mergeCell ref="T97:V97"/>
    <mergeCell ref="T98:V98"/>
    <mergeCell ref="T75:V75"/>
    <mergeCell ref="T76:V76"/>
    <mergeCell ref="T77:V77"/>
    <mergeCell ref="T78:V78"/>
    <mergeCell ref="T96:V96"/>
    <mergeCell ref="T88:V88"/>
    <mergeCell ref="T89:V89"/>
    <mergeCell ref="T90:V90"/>
    <mergeCell ref="T83:V83"/>
    <mergeCell ref="T84:V84"/>
    <mergeCell ref="J30:K30"/>
    <mergeCell ref="O19:P19"/>
    <mergeCell ref="B47:H47"/>
    <mergeCell ref="J47:K47"/>
    <mergeCell ref="B45:G45"/>
    <mergeCell ref="B44:H44"/>
    <mergeCell ref="M45:P45"/>
    <mergeCell ref="T66:V66"/>
    <mergeCell ref="A1:L1"/>
    <mergeCell ref="A2:L2"/>
    <mergeCell ref="A6:L6"/>
    <mergeCell ref="M14:P14"/>
    <mergeCell ref="M15:P15"/>
    <mergeCell ref="B39:H39"/>
    <mergeCell ref="A15:E16"/>
    <mergeCell ref="B31:H31"/>
    <mergeCell ref="B33:H33"/>
    <mergeCell ref="M27:P27"/>
    <mergeCell ref="M24:P24"/>
    <mergeCell ref="B23:H23"/>
    <mergeCell ref="B24:H24"/>
    <mergeCell ref="B25:H25"/>
    <mergeCell ref="M18:N18"/>
    <mergeCell ref="O18:P18"/>
    <mergeCell ref="I10:AE10"/>
    <mergeCell ref="A50:AE50"/>
    <mergeCell ref="A10:E11"/>
    <mergeCell ref="K7:L7"/>
    <mergeCell ref="M34:P34"/>
    <mergeCell ref="J37:K37"/>
    <mergeCell ref="W33:X33"/>
    <mergeCell ref="T33:U33"/>
    <mergeCell ref="B41:H41"/>
    <mergeCell ref="J41:K41"/>
    <mergeCell ref="B42:H42"/>
    <mergeCell ref="J42:K42"/>
    <mergeCell ref="J38:K38"/>
    <mergeCell ref="J39:K39"/>
    <mergeCell ref="J35:K35"/>
    <mergeCell ref="J36:K36"/>
    <mergeCell ref="B40:H40"/>
    <mergeCell ref="B35:H35"/>
    <mergeCell ref="B36:H36"/>
    <mergeCell ref="B37:H37"/>
    <mergeCell ref="B38:H38"/>
    <mergeCell ref="O33:P33"/>
    <mergeCell ref="M12:P12"/>
    <mergeCell ref="M13:P13"/>
  </mergeCells>
  <printOptions horizontalCentered="1"/>
  <pageMargins left="0" right="0" top="0" bottom="0" header="0.31496062992125984" footer="0.31496062992125984"/>
  <pageSetup paperSize="9" scale="97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этажные с мусоропроводом</vt:lpstr>
      <vt:lpstr>'5 этажные с мусоропроводом'!Область_печати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2012-03-06T03:02:07Z</dcterms:modified>
</cp:coreProperties>
</file>