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мусоропровода'!$A$1:$AI$54</definedName>
  </definedNames>
  <calcPr calcId="124519"/>
</workbook>
</file>

<file path=xl/calcChain.xml><?xml version="1.0" encoding="utf-8"?>
<calcChain xmlns="http://schemas.openxmlformats.org/spreadsheetml/2006/main">
  <c r="F14" i="1"/>
  <c r="F13"/>
  <c r="AI13"/>
  <c r="AI14" s="1"/>
  <c r="I14"/>
  <c r="I13"/>
  <c r="R13"/>
  <c r="R12"/>
  <c r="J14" l="1"/>
  <c r="J13"/>
  <c r="U38"/>
  <c r="T38"/>
  <c r="U37"/>
  <c r="T37"/>
  <c r="U36"/>
  <c r="T36"/>
  <c r="U35"/>
  <c r="T35"/>
  <c r="U34"/>
  <c r="T34"/>
  <c r="J43"/>
  <c r="I44"/>
  <c r="L14"/>
  <c r="M20"/>
  <c r="F15"/>
  <c r="AG5"/>
  <c r="AG4"/>
  <c r="AF5"/>
  <c r="AF4"/>
  <c r="L13"/>
  <c r="J44"/>
  <c r="J40"/>
  <c r="W36" l="1"/>
  <c r="I43" s="1"/>
  <c r="X36"/>
  <c r="T39"/>
  <c r="U39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46" s="1"/>
  <c r="I24"/>
  <c r="I23" s="1"/>
  <c r="M19" s="1"/>
  <c r="I46" l="1"/>
  <c r="P20"/>
</calcChain>
</file>

<file path=xl/sharedStrings.xml><?xml version="1.0" encoding="utf-8"?>
<sst xmlns="http://schemas.openxmlformats.org/spreadsheetml/2006/main" count="77" uniqueCount="75">
  <si>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</si>
  <si>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</si>
  <si>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</si>
  <si>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</si>
  <si>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</si>
  <si>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</si>
  <si>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</si>
  <si>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</si>
  <si>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</si>
  <si>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</si>
  <si>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</si>
  <si>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</si>
  <si>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</si>
  <si>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</si>
  <si>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</si>
  <si>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</si>
  <si>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</si>
  <si>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</si>
  <si>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</si>
  <si>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</si>
  <si>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</si>
  <si>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</si>
  <si>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</si>
  <si>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</si>
  <si>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</si>
  <si>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</si>
  <si>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</si>
  <si>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</si>
  <si>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</si>
  <si>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</si>
  <si>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</si>
  <si>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</si>
  <si>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</si>
  <si>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</si>
  <si>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</si>
  <si>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</si>
  <si>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</si>
  <si>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</si>
  <si>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</si>
  <si>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</si>
  <si>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</si>
  <si>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</si>
  <si>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</si>
  <si>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</si>
  <si>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</si>
  <si>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</si>
  <si>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</si>
  <si>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</si>
  <si>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</si>
  <si>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</si>
  <si>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</si>
  <si>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</si>
  <si>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</si>
  <si>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</si>
  <si>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</si>
  <si>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</si>
  <si>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</si>
  <si>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</si>
  <si>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</si>
  <si>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</si>
  <si>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№4</t>
    </r>
  </si>
  <si>
    <t>Измерение и испытание эл.оборудования</t>
  </si>
  <si>
    <t>Ремонт швов - 196,0 м.</t>
  </si>
  <si>
    <t>5.1</t>
  </si>
  <si>
    <t>5.2</t>
  </si>
  <si>
    <t>7.1</t>
  </si>
  <si>
    <t>Установка прибора учета тепловой энергии</t>
  </si>
  <si>
    <t>опл. Факт.</t>
  </si>
  <si>
    <t>прочие</t>
  </si>
  <si>
    <t>итого</t>
  </si>
  <si>
    <t>общее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</si>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</sst>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7" borderId="1" xfId="0" applyFill="1" applyBorder="1"/>
    <xf numFmtId="4" fontId="0" fillId="3" borderId="1" xfId="0" applyNumberFormat="1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4"/>
  <sheetViews>
    <sheetView tabSelected="1" view="pageBreakPreview" topLeftCell="A34" zoomScaleNormal="40" zoomScaleSheetLayoutView="100" workbookViewId="0">
      <selection activeCell="AI34" sqref="AI34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" customWidth="1"/>
    <col min="6" max="6" width="6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9" width="11.85546875" hidden="1" customWidth="1"/>
    <col min="30" max="30" width="12.42578125" hidden="1" customWidth="1"/>
    <col min="31" max="31" width="13.140625" hidden="1" customWidth="1"/>
    <col min="32" max="33" width="11.7109375" hidden="1" customWidth="1"/>
    <col min="34" max="34" width="11" hidden="1" customWidth="1"/>
    <col min="35" max="35" width="11" customWidth="1"/>
    <col min="36" max="36" width="11.7109375" customWidth="1"/>
    <col min="37" max="38" width="9.140625" customWidth="1"/>
  </cols>
  <sheetData>
    <row r="1" spans="1:35">
      <c r="A1" s="106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35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Y3" s="62" t="s">
        <v>67</v>
      </c>
      <c r="Z3" s="80" t="s">
        <v>68</v>
      </c>
      <c r="AA3" s="80"/>
      <c r="AB3" s="80"/>
      <c r="AC3" s="80"/>
      <c r="AD3" s="80"/>
      <c r="AE3" s="80"/>
      <c r="AF3" s="61" t="s">
        <v>69</v>
      </c>
      <c r="AG3" s="63" t="s">
        <v>70</v>
      </c>
    </row>
    <row r="4" spans="1:35">
      <c r="A4" s="154" t="s">
        <v>15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41"/>
      <c r="Y4" s="64">
        <v>1885410.6</v>
      </c>
      <c r="Z4" s="65">
        <v>5045.6000000000004</v>
      </c>
      <c r="AA4" s="65">
        <v>214.42</v>
      </c>
      <c r="AB4" s="65">
        <v>0</v>
      </c>
      <c r="AC4" s="65">
        <v>1492</v>
      </c>
      <c r="AD4" s="65">
        <v>23359</v>
      </c>
      <c r="AE4" s="66">
        <v>4052</v>
      </c>
      <c r="AF4" s="67">
        <f>Y4-Z4-AA4-AB4-AC4-AD4-AE4</f>
        <v>1851247.58</v>
      </c>
      <c r="AG4" s="70">
        <f>AF4+AF6</f>
        <v>2236390.41</v>
      </c>
    </row>
    <row r="5" spans="1:35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  <c r="Y5" s="64">
        <v>1848434.5</v>
      </c>
      <c r="Z5" s="65">
        <v>4620.45</v>
      </c>
      <c r="AA5" s="65">
        <v>214.42</v>
      </c>
      <c r="AB5" s="65">
        <v>15.06</v>
      </c>
      <c r="AC5" s="65">
        <v>1390.31</v>
      </c>
      <c r="AD5" s="65">
        <v>20600.04</v>
      </c>
      <c r="AE5" s="66">
        <v>4306.34</v>
      </c>
      <c r="AF5" s="67">
        <f>Y5-Z5-AA5-AB5-AC5-AD5-AE5</f>
        <v>1817287.88</v>
      </c>
      <c r="AG5" s="70">
        <f>AF5+AF7</f>
        <v>2343810.0299999998</v>
      </c>
    </row>
    <row r="6" spans="1:3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AF6" s="69">
        <v>385142.83</v>
      </c>
    </row>
    <row r="7" spans="1:35">
      <c r="A7" s="156" t="s">
        <v>11</v>
      </c>
      <c r="B7" s="156"/>
      <c r="C7" s="156"/>
      <c r="D7" s="156"/>
      <c r="E7" s="32">
        <v>4607</v>
      </c>
      <c r="F7" s="2" t="s">
        <v>12</v>
      </c>
      <c r="G7" s="3"/>
      <c r="H7" s="3"/>
      <c r="I7" s="21" t="s">
        <v>13</v>
      </c>
      <c r="J7" s="42">
        <v>90</v>
      </c>
      <c r="K7" s="136" t="s">
        <v>14</v>
      </c>
      <c r="L7" s="136"/>
      <c r="M7" s="15"/>
      <c r="AF7" s="69">
        <v>526522.15</v>
      </c>
    </row>
    <row r="8" spans="1:3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3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35" ht="9.75" customHeight="1">
      <c r="A10" s="91"/>
      <c r="B10" s="92"/>
      <c r="C10" s="92"/>
      <c r="D10" s="92"/>
      <c r="E10" s="93"/>
      <c r="F10" s="132" t="s">
        <v>36</v>
      </c>
      <c r="G10" s="133"/>
      <c r="H10" s="21"/>
      <c r="I10" s="77" t="s">
        <v>52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1:35" ht="25.5" customHeight="1">
      <c r="A11" s="94"/>
      <c r="B11" s="95"/>
      <c r="C11" s="95"/>
      <c r="D11" s="95"/>
      <c r="E11" s="96"/>
      <c r="F11" s="134"/>
      <c r="G11" s="135"/>
      <c r="H11" s="15"/>
      <c r="I11" s="74" t="s">
        <v>53</v>
      </c>
      <c r="J11" s="131" t="s">
        <v>28</v>
      </c>
      <c r="K11" s="131"/>
      <c r="L11" s="74" t="s">
        <v>20</v>
      </c>
      <c r="AI11" s="75" t="s">
        <v>18</v>
      </c>
    </row>
    <row r="12" spans="1:35" ht="26.25" customHeight="1">
      <c r="A12" s="159" t="s">
        <v>71</v>
      </c>
      <c r="B12" s="160"/>
      <c r="C12" s="160"/>
      <c r="D12" s="160"/>
      <c r="E12" s="161"/>
      <c r="F12" s="157">
        <v>379437</v>
      </c>
      <c r="G12" s="158"/>
      <c r="H12" s="15"/>
      <c r="I12" s="43"/>
      <c r="J12" s="129"/>
      <c r="K12" s="129"/>
      <c r="L12" s="43"/>
      <c r="M12" s="141"/>
      <c r="N12" s="141"/>
      <c r="O12" s="141"/>
      <c r="P12" s="141"/>
      <c r="Q12" s="50"/>
      <c r="R12" s="68">
        <f>553711.18+162847.11</f>
        <v>716558.29</v>
      </c>
      <c r="AI12" s="72"/>
    </row>
    <row r="13" spans="1:35" ht="15" customHeight="1">
      <c r="A13" s="159" t="s">
        <v>21</v>
      </c>
      <c r="B13" s="160"/>
      <c r="C13" s="160"/>
      <c r="D13" s="160"/>
      <c r="E13" s="161"/>
      <c r="F13" s="157">
        <f>I13+J13+L13+AI13</f>
        <v>2235381.2999999998</v>
      </c>
      <c r="G13" s="158"/>
      <c r="H13" s="15"/>
      <c r="I13" s="44">
        <f>M20</f>
        <v>675570</v>
      </c>
      <c r="J13" s="130">
        <f>T39</f>
        <v>1373818.98</v>
      </c>
      <c r="K13" s="77"/>
      <c r="L13" s="44">
        <f>I44</f>
        <v>158992.32000000001</v>
      </c>
      <c r="M13" s="108"/>
      <c r="N13" s="108"/>
      <c r="O13" s="108"/>
      <c r="P13" s="108"/>
      <c r="Q13" s="50"/>
      <c r="R13" s="71">
        <f>R12*R40/100</f>
        <v>100857.63165302781</v>
      </c>
      <c r="AI13" s="73">
        <f>I43</f>
        <v>27000</v>
      </c>
    </row>
    <row r="14" spans="1:35" ht="14.25" customHeight="1">
      <c r="A14" s="159" t="s">
        <v>72</v>
      </c>
      <c r="B14" s="160"/>
      <c r="C14" s="160"/>
      <c r="D14" s="160"/>
      <c r="E14" s="161"/>
      <c r="F14" s="157">
        <f>I14+J14+L14+AI14</f>
        <v>2304701.3392144027</v>
      </c>
      <c r="G14" s="158"/>
      <c r="H14" s="15"/>
      <c r="I14" s="44">
        <f>J23+J31+J32+J33+R13</f>
        <v>681339.2192144026</v>
      </c>
      <c r="J14" s="130">
        <f>U39</f>
        <v>1424328.4900000002</v>
      </c>
      <c r="K14" s="77"/>
      <c r="L14" s="44">
        <f>32416.13+139617.5</f>
        <v>172033.63</v>
      </c>
      <c r="M14" s="108"/>
      <c r="N14" s="108"/>
      <c r="O14" s="108"/>
      <c r="P14" s="108"/>
      <c r="Q14" s="50"/>
      <c r="R14" s="1"/>
      <c r="S14" s="31"/>
      <c r="AI14" s="73">
        <f>AI13</f>
        <v>27000</v>
      </c>
    </row>
    <row r="15" spans="1:35" ht="15" customHeight="1">
      <c r="A15" s="109" t="s">
        <v>73</v>
      </c>
      <c r="B15" s="110"/>
      <c r="C15" s="110"/>
      <c r="D15" s="110"/>
      <c r="E15" s="111"/>
      <c r="F15" s="99">
        <f>F12+F13-F14</f>
        <v>310116.9607855971</v>
      </c>
      <c r="G15" s="100"/>
      <c r="H15" s="15"/>
      <c r="J15" s="78"/>
      <c r="K15" s="78"/>
      <c r="M15" s="108"/>
      <c r="N15" s="108"/>
      <c r="O15" s="108"/>
      <c r="P15" s="108"/>
      <c r="Q15" s="51"/>
      <c r="R15" s="1"/>
    </row>
    <row r="16" spans="1:35" ht="9" customHeight="1">
      <c r="A16" s="112"/>
      <c r="B16" s="113"/>
      <c r="C16" s="113"/>
      <c r="D16" s="113"/>
      <c r="E16" s="114"/>
      <c r="F16" s="101"/>
      <c r="G16" s="102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53" t="s">
        <v>0</v>
      </c>
      <c r="B18" s="155" t="s">
        <v>1</v>
      </c>
      <c r="C18" s="155"/>
      <c r="D18" s="155"/>
      <c r="E18" s="155"/>
      <c r="F18" s="155"/>
      <c r="G18" s="155"/>
      <c r="H18" s="155"/>
      <c r="I18" s="162" t="s">
        <v>37</v>
      </c>
      <c r="J18" s="162"/>
      <c r="K18" s="162"/>
      <c r="L18" s="16"/>
      <c r="M18" s="125"/>
      <c r="N18" s="126"/>
      <c r="O18" s="127"/>
      <c r="P18" s="128"/>
    </row>
    <row r="19" spans="1:19" ht="12" customHeight="1">
      <c r="A19" s="153"/>
      <c r="B19" s="155"/>
      <c r="C19" s="155"/>
      <c r="D19" s="155"/>
      <c r="E19" s="155"/>
      <c r="F19" s="155"/>
      <c r="G19" s="155"/>
      <c r="H19" s="155"/>
      <c r="I19" s="153" t="s">
        <v>40</v>
      </c>
      <c r="J19" s="153" t="s">
        <v>38</v>
      </c>
      <c r="K19" s="153"/>
      <c r="L19" s="16"/>
      <c r="M19" s="142">
        <f>I23+I31+I32+I33+I40</f>
        <v>675570</v>
      </c>
      <c r="N19" s="143"/>
      <c r="O19" s="169"/>
      <c r="P19" s="169"/>
    </row>
    <row r="20" spans="1:19" ht="8.25" customHeight="1">
      <c r="A20" s="153"/>
      <c r="B20" s="155"/>
      <c r="C20" s="155"/>
      <c r="D20" s="155"/>
      <c r="E20" s="155"/>
      <c r="F20" s="155"/>
      <c r="G20" s="155"/>
      <c r="H20" s="155"/>
      <c r="I20" s="153"/>
      <c r="J20" s="153"/>
      <c r="K20" s="153"/>
      <c r="L20" s="16"/>
      <c r="M20" s="144">
        <f>112595+562975</f>
        <v>675570</v>
      </c>
      <c r="N20" s="144"/>
      <c r="O20" s="165"/>
      <c r="P20" s="164">
        <f>M20-M19</f>
        <v>0</v>
      </c>
      <c r="Q20" s="88" t="s">
        <v>55</v>
      </c>
      <c r="R20" s="88" t="s">
        <v>56</v>
      </c>
      <c r="S20" s="151"/>
    </row>
    <row r="21" spans="1:19" ht="12.75" customHeight="1">
      <c r="A21" s="153"/>
      <c r="B21" s="155"/>
      <c r="C21" s="155"/>
      <c r="D21" s="155"/>
      <c r="E21" s="155"/>
      <c r="F21" s="155"/>
      <c r="G21" s="155"/>
      <c r="H21" s="155"/>
      <c r="I21" s="153"/>
      <c r="J21" s="153"/>
      <c r="K21" s="153"/>
      <c r="L21" s="16"/>
      <c r="M21" s="144"/>
      <c r="N21" s="144"/>
      <c r="O21" s="165"/>
      <c r="P21" s="165"/>
      <c r="Q21" s="88"/>
      <c r="R21" s="88"/>
      <c r="S21" s="151"/>
    </row>
    <row r="22" spans="1:19" ht="19.5" customHeight="1">
      <c r="A22" s="163" t="s">
        <v>16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7"/>
      <c r="M22" s="145"/>
      <c r="N22" s="146"/>
      <c r="O22" s="105"/>
      <c r="P22" s="105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19" t="s">
        <v>10</v>
      </c>
      <c r="C23" s="120"/>
      <c r="D23" s="120"/>
      <c r="E23" s="120"/>
      <c r="F23" s="120"/>
      <c r="G23" s="120"/>
      <c r="H23" s="121"/>
      <c r="I23" s="11">
        <f>I24+I25+I26+I27+I28+I29+I30</f>
        <v>211184.72995090016</v>
      </c>
      <c r="J23" s="139">
        <f>J24+J25+J26+J27+J28+J29+J30</f>
        <v>211184.72995090016</v>
      </c>
      <c r="K23" s="140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22" t="s">
        <v>22</v>
      </c>
      <c r="C24" s="123"/>
      <c r="D24" s="123"/>
      <c r="E24" s="123"/>
      <c r="F24" s="123"/>
      <c r="G24" s="123"/>
      <c r="H24" s="124"/>
      <c r="I24" s="12">
        <f t="shared" ref="I24:I39" si="0">J24</f>
        <v>96194.091653027834</v>
      </c>
      <c r="J24" s="81">
        <f>M20*R24/100</f>
        <v>96194.091653027834</v>
      </c>
      <c r="K24" s="82"/>
      <c r="L24" s="20"/>
      <c r="M24" s="103">
        <v>1.74</v>
      </c>
      <c r="N24" s="104"/>
      <c r="O24" s="104"/>
      <c r="P24" s="104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22" t="s">
        <v>7</v>
      </c>
      <c r="C25" s="123"/>
      <c r="D25" s="123"/>
      <c r="E25" s="123"/>
      <c r="F25" s="123"/>
      <c r="G25" s="123"/>
      <c r="H25" s="124"/>
      <c r="I25" s="12">
        <f t="shared" si="0"/>
        <v>0</v>
      </c>
      <c r="J25" s="81">
        <v>0</v>
      </c>
      <c r="K25" s="82"/>
      <c r="L25" s="20"/>
      <c r="M25" s="37"/>
      <c r="N25" s="37">
        <v>1.06</v>
      </c>
      <c r="O25" s="103">
        <v>0.56000000000000005</v>
      </c>
      <c r="P25" s="104"/>
      <c r="Q25" s="54"/>
      <c r="R25" s="55"/>
      <c r="S25" s="31"/>
    </row>
    <row r="26" spans="1:19" ht="15" customHeight="1">
      <c r="A26" s="5" t="s">
        <v>4</v>
      </c>
      <c r="B26" s="83" t="s">
        <v>23</v>
      </c>
      <c r="C26" s="84"/>
      <c r="D26" s="84"/>
      <c r="E26" s="84"/>
      <c r="F26" s="84"/>
      <c r="G26" s="84"/>
      <c r="H26" s="85"/>
      <c r="I26" s="12">
        <f t="shared" si="0"/>
        <v>0</v>
      </c>
      <c r="J26" s="137">
        <v>0</v>
      </c>
      <c r="K26" s="138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83" t="s">
        <v>8</v>
      </c>
      <c r="C27" s="84"/>
      <c r="D27" s="84"/>
      <c r="E27" s="84"/>
      <c r="F27" s="84"/>
      <c r="G27" s="84"/>
      <c r="H27" s="85"/>
      <c r="I27" s="12">
        <f t="shared" si="0"/>
        <v>56389.639934533545</v>
      </c>
      <c r="J27" s="137">
        <f>M20*R27/100</f>
        <v>56389.639934533545</v>
      </c>
      <c r="K27" s="138"/>
      <c r="L27" s="18"/>
      <c r="M27" s="103">
        <v>1.02</v>
      </c>
      <c r="N27" s="104"/>
      <c r="O27" s="104"/>
      <c r="P27" s="104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83" t="s">
        <v>45</v>
      </c>
      <c r="C28" s="84"/>
      <c r="D28" s="84"/>
      <c r="E28" s="84"/>
      <c r="F28" s="84"/>
      <c r="G28" s="84"/>
      <c r="H28" s="85"/>
      <c r="I28" s="35">
        <f t="shared" si="0"/>
        <v>7186.9148936170213</v>
      </c>
      <c r="J28" s="137">
        <f>R28*M20/100</f>
        <v>7186.9148936170213</v>
      </c>
      <c r="K28" s="138"/>
      <c r="L28" s="18"/>
      <c r="M28" s="103">
        <v>0.13</v>
      </c>
      <c r="N28" s="104"/>
      <c r="O28" s="104"/>
      <c r="P28" s="104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43</v>
      </c>
      <c r="B29" s="83" t="s">
        <v>46</v>
      </c>
      <c r="C29" s="84"/>
      <c r="D29" s="84"/>
      <c r="E29" s="84"/>
      <c r="F29" s="84"/>
      <c r="G29" s="84"/>
      <c r="H29" s="34"/>
      <c r="I29" s="35">
        <f t="shared" si="0"/>
        <v>41462.970540098198</v>
      </c>
      <c r="J29" s="137">
        <f>R29*M20/100</f>
        <v>41462.970540098198</v>
      </c>
      <c r="K29" s="138"/>
      <c r="L29" s="18"/>
      <c r="M29" s="103">
        <v>0.75</v>
      </c>
      <c r="N29" s="104"/>
      <c r="O29" s="104"/>
      <c r="P29" s="104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44</v>
      </c>
      <c r="B30" s="83" t="s">
        <v>47</v>
      </c>
      <c r="C30" s="84"/>
      <c r="D30" s="84"/>
      <c r="E30" s="84"/>
      <c r="F30" s="84"/>
      <c r="G30" s="84"/>
      <c r="H30" s="34"/>
      <c r="I30" s="35">
        <f t="shared" si="0"/>
        <v>9951.1129296235686</v>
      </c>
      <c r="J30" s="137">
        <f>M20*R30/100</f>
        <v>9951.1129296235686</v>
      </c>
      <c r="K30" s="138"/>
      <c r="L30" s="18"/>
      <c r="M30" s="103">
        <v>0.18</v>
      </c>
      <c r="N30" s="104"/>
      <c r="O30" s="104"/>
      <c r="P30" s="104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7" t="s">
        <v>19</v>
      </c>
      <c r="C31" s="98"/>
      <c r="D31" s="98"/>
      <c r="E31" s="98"/>
      <c r="F31" s="98"/>
      <c r="G31" s="98"/>
      <c r="H31" s="115"/>
      <c r="I31" s="11">
        <f t="shared" si="0"/>
        <v>76291.865793780686</v>
      </c>
      <c r="J31" s="139">
        <f>M20*R31/100</f>
        <v>76291.865793780686</v>
      </c>
      <c r="K31" s="140"/>
      <c r="L31" s="19"/>
      <c r="M31" s="103">
        <v>1.38</v>
      </c>
      <c r="N31" s="104"/>
      <c r="O31" s="104"/>
      <c r="P31" s="104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7" t="s">
        <v>48</v>
      </c>
      <c r="C32" s="98"/>
      <c r="D32" s="98"/>
      <c r="E32" s="98"/>
      <c r="F32" s="98"/>
      <c r="G32" s="98"/>
      <c r="H32" s="33"/>
      <c r="I32" s="11">
        <f t="shared" si="0"/>
        <v>50861.24386252046</v>
      </c>
      <c r="J32" s="139">
        <f>M20*R32/100</f>
        <v>50861.24386252046</v>
      </c>
      <c r="K32" s="140"/>
      <c r="L32" s="19"/>
      <c r="M32" s="103">
        <v>0.92</v>
      </c>
      <c r="N32" s="104"/>
      <c r="O32" s="104"/>
      <c r="P32" s="104"/>
      <c r="Q32" s="54">
        <v>0.92</v>
      </c>
      <c r="R32" s="55">
        <f>Q32*R22/Q22</f>
        <v>7.5286415711947621</v>
      </c>
      <c r="S32" s="31"/>
    </row>
    <row r="33" spans="1:37" ht="26.25" customHeight="1">
      <c r="A33" s="6">
        <v>4</v>
      </c>
      <c r="B33" s="116" t="s">
        <v>29</v>
      </c>
      <c r="C33" s="117"/>
      <c r="D33" s="117"/>
      <c r="E33" s="117"/>
      <c r="F33" s="117"/>
      <c r="G33" s="117"/>
      <c r="H33" s="118"/>
      <c r="I33" s="11">
        <f t="shared" si="0"/>
        <v>242143.74795417348</v>
      </c>
      <c r="J33" s="139">
        <f>J34+J35+J36+J37+J38+J39</f>
        <v>242143.74795417348</v>
      </c>
      <c r="K33" s="140"/>
      <c r="L33" s="19"/>
      <c r="M33" s="103">
        <v>4.38</v>
      </c>
      <c r="N33" s="147"/>
      <c r="O33" s="103">
        <v>5.72</v>
      </c>
      <c r="P33" s="104"/>
      <c r="Q33" s="54"/>
      <c r="R33" s="55"/>
      <c r="S33" s="31"/>
      <c r="T33" s="88" t="s">
        <v>57</v>
      </c>
      <c r="U33" s="88"/>
      <c r="W33" s="86" t="s">
        <v>58</v>
      </c>
      <c r="X33" s="87"/>
    </row>
    <row r="34" spans="1:37" ht="15" customHeight="1">
      <c r="A34" s="5" t="s">
        <v>25</v>
      </c>
      <c r="B34" s="83" t="s">
        <v>30</v>
      </c>
      <c r="C34" s="84"/>
      <c r="D34" s="84"/>
      <c r="E34" s="84"/>
      <c r="F34" s="84"/>
      <c r="G34" s="84"/>
      <c r="H34" s="85"/>
      <c r="I34" s="12">
        <f t="shared" si="0"/>
        <v>35934.574468085106</v>
      </c>
      <c r="J34" s="81">
        <f>M20*R34/100</f>
        <v>35934.574468085106</v>
      </c>
      <c r="K34" s="82"/>
      <c r="L34" s="20"/>
      <c r="M34" s="103">
        <v>0.65</v>
      </c>
      <c r="N34" s="104"/>
      <c r="O34" s="104"/>
      <c r="P34" s="104"/>
      <c r="Q34" s="53">
        <v>0.65</v>
      </c>
      <c r="R34" s="55">
        <f>Q34*R22/Q22</f>
        <v>5.3191489361702127</v>
      </c>
      <c r="S34" s="31"/>
      <c r="T34" s="45">
        <f>124481.1+559906.9</f>
        <v>684388</v>
      </c>
      <c r="U34" s="45">
        <f>183724.89+543588.2</f>
        <v>727313.09</v>
      </c>
      <c r="W34" s="45">
        <v>4500</v>
      </c>
      <c r="X34" s="45">
        <v>7121.91</v>
      </c>
    </row>
    <row r="35" spans="1:37" ht="13.5" customHeight="1">
      <c r="A35" s="5" t="s">
        <v>41</v>
      </c>
      <c r="B35" s="83" t="s">
        <v>31</v>
      </c>
      <c r="C35" s="84"/>
      <c r="D35" s="84"/>
      <c r="E35" s="84"/>
      <c r="F35" s="84"/>
      <c r="G35" s="84"/>
      <c r="H35" s="85"/>
      <c r="I35" s="12">
        <f t="shared" si="0"/>
        <v>42568.649754500817</v>
      </c>
      <c r="J35" s="81">
        <f>M20*R35/100</f>
        <v>42568.649754500817</v>
      </c>
      <c r="K35" s="82"/>
      <c r="L35" s="20"/>
      <c r="M35" s="103">
        <v>0.77</v>
      </c>
      <c r="N35" s="104"/>
      <c r="O35" s="104"/>
      <c r="P35" s="104"/>
      <c r="Q35" s="53">
        <v>0.77</v>
      </c>
      <c r="R35" s="55">
        <f>Q35*R22/Q22</f>
        <v>6.30114566284779</v>
      </c>
      <c r="S35" s="31"/>
      <c r="T35" s="45">
        <f>136164.4+26885.7</f>
        <v>163050.1</v>
      </c>
      <c r="U35" s="45">
        <f>127781.7+29707.21</f>
        <v>157488.91</v>
      </c>
      <c r="W35" s="45">
        <v>22500</v>
      </c>
      <c r="X35" s="45">
        <v>22300.959999999999</v>
      </c>
    </row>
    <row r="36" spans="1:37" ht="17.25" customHeight="1">
      <c r="A36" s="5" t="s">
        <v>42</v>
      </c>
      <c r="B36" s="83" t="s">
        <v>32</v>
      </c>
      <c r="C36" s="84"/>
      <c r="D36" s="84"/>
      <c r="E36" s="84"/>
      <c r="F36" s="84"/>
      <c r="G36" s="84"/>
      <c r="H36" s="85"/>
      <c r="I36" s="12">
        <f t="shared" si="0"/>
        <v>37040.253682487724</v>
      </c>
      <c r="J36" s="81">
        <f>M20*R36/100</f>
        <v>37040.253682487724</v>
      </c>
      <c r="K36" s="82"/>
      <c r="L36" s="20"/>
      <c r="M36" s="103">
        <v>0.67</v>
      </c>
      <c r="N36" s="104"/>
      <c r="O36" s="104"/>
      <c r="P36" s="104"/>
      <c r="Q36" s="53">
        <v>0.67</v>
      </c>
      <c r="R36" s="55">
        <f>Q36*R22/Q22</f>
        <v>5.4828150572831422</v>
      </c>
      <c r="S36" s="31"/>
      <c r="T36" s="45">
        <f>98919.79+19680.76</f>
        <v>118600.54999999999</v>
      </c>
      <c r="U36" s="45">
        <f>101288.2+25924.58</f>
        <v>127212.78</v>
      </c>
      <c r="W36" s="49">
        <f>SUM(W34:W35)</f>
        <v>27000</v>
      </c>
      <c r="X36" s="49">
        <f>SUM(X34:X35)</f>
        <v>29422.87</v>
      </c>
    </row>
    <row r="37" spans="1:37" ht="17.25" customHeight="1">
      <c r="A37" s="5" t="s">
        <v>49</v>
      </c>
      <c r="B37" s="83" t="s">
        <v>33</v>
      </c>
      <c r="C37" s="84"/>
      <c r="D37" s="84"/>
      <c r="E37" s="84"/>
      <c r="F37" s="84"/>
      <c r="G37" s="84"/>
      <c r="H37" s="85"/>
      <c r="I37" s="12">
        <f t="shared" si="0"/>
        <v>24877.782324058917</v>
      </c>
      <c r="J37" s="81">
        <f>M20*R37/100</f>
        <v>24877.782324058917</v>
      </c>
      <c r="K37" s="82"/>
      <c r="L37" s="20"/>
      <c r="M37" s="103">
        <v>0.45</v>
      </c>
      <c r="N37" s="104"/>
      <c r="O37" s="104"/>
      <c r="P37" s="104"/>
      <c r="Q37" s="53">
        <v>0.45</v>
      </c>
      <c r="R37" s="55">
        <f>Q37*R22/Q22</f>
        <v>3.6824877250409163</v>
      </c>
      <c r="S37" s="31"/>
      <c r="T37" s="46">
        <f>162447.6+32213.86</f>
        <v>194661.46000000002</v>
      </c>
      <c r="U37" s="45">
        <f>159694.9+39799.48</f>
        <v>199494.38</v>
      </c>
    </row>
    <row r="38" spans="1:37" ht="15" customHeight="1">
      <c r="A38" s="5" t="s">
        <v>50</v>
      </c>
      <c r="B38" s="83" t="s">
        <v>34</v>
      </c>
      <c r="C38" s="84"/>
      <c r="D38" s="84"/>
      <c r="E38" s="84"/>
      <c r="F38" s="84"/>
      <c r="G38" s="84"/>
      <c r="H38" s="85"/>
      <c r="I38" s="12">
        <f t="shared" si="0"/>
        <v>0</v>
      </c>
      <c r="J38" s="137">
        <v>0</v>
      </c>
      <c r="K38" s="138"/>
      <c r="L38" s="18"/>
      <c r="M38" s="36"/>
      <c r="N38" s="36"/>
      <c r="O38" s="103">
        <v>1.34</v>
      </c>
      <c r="P38" s="104"/>
      <c r="Q38" s="53"/>
      <c r="R38" s="55"/>
      <c r="S38" s="31"/>
      <c r="T38" s="45">
        <f>175840.3+37278.57</f>
        <v>213118.87</v>
      </c>
      <c r="U38" s="45">
        <f>169305.2+43514.13</f>
        <v>212819.33000000002</v>
      </c>
    </row>
    <row r="39" spans="1:37" ht="17.25" customHeight="1">
      <c r="A39" s="5" t="s">
        <v>51</v>
      </c>
      <c r="B39" s="83" t="s">
        <v>24</v>
      </c>
      <c r="C39" s="84"/>
      <c r="D39" s="84"/>
      <c r="E39" s="84"/>
      <c r="F39" s="84"/>
      <c r="G39" s="84"/>
      <c r="H39" s="85"/>
      <c r="I39" s="12">
        <f t="shared" si="0"/>
        <v>101722.48772504092</v>
      </c>
      <c r="J39" s="81">
        <f>M20*R39/100</f>
        <v>101722.48772504092</v>
      </c>
      <c r="K39" s="82"/>
      <c r="L39" s="20"/>
      <c r="M39" s="103">
        <v>1.84</v>
      </c>
      <c r="N39" s="104"/>
      <c r="O39" s="104"/>
      <c r="P39" s="104"/>
      <c r="Q39" s="56">
        <v>1.84</v>
      </c>
      <c r="R39" s="57">
        <f>Q39*R22/Q22</f>
        <v>15.057283142389524</v>
      </c>
      <c r="S39" s="31"/>
      <c r="T39" s="49">
        <f>SUM(T34:T38)</f>
        <v>1373818.98</v>
      </c>
      <c r="U39" s="49">
        <f>SUM(U34:U38)</f>
        <v>1424328.4900000002</v>
      </c>
    </row>
    <row r="40" spans="1:37" ht="15" customHeight="1">
      <c r="A40" s="4">
        <v>5</v>
      </c>
      <c r="B40" s="116" t="s">
        <v>9</v>
      </c>
      <c r="C40" s="117"/>
      <c r="D40" s="117"/>
      <c r="E40" s="117"/>
      <c r="F40" s="117"/>
      <c r="G40" s="117"/>
      <c r="H40" s="118"/>
      <c r="I40" s="11">
        <f>M20*R40/100</f>
        <v>95088.412438625193</v>
      </c>
      <c r="J40" s="139">
        <f>J41+J42</f>
        <v>48612</v>
      </c>
      <c r="K40" s="140"/>
      <c r="L40" s="19"/>
      <c r="M40" s="103">
        <v>1.72</v>
      </c>
      <c r="N40" s="104"/>
      <c r="O40" s="104"/>
      <c r="P40" s="104"/>
      <c r="Q40" s="53">
        <v>1.72</v>
      </c>
      <c r="R40" s="55">
        <f>Q40*R22/Q22</f>
        <v>14.075286415711947</v>
      </c>
      <c r="S40" s="31"/>
      <c r="T40" s="58"/>
      <c r="U40" s="58"/>
    </row>
    <row r="41" spans="1:37" ht="15" customHeight="1">
      <c r="A41" s="5" t="s">
        <v>63</v>
      </c>
      <c r="B41" s="83" t="s">
        <v>61</v>
      </c>
      <c r="C41" s="84"/>
      <c r="D41" s="84"/>
      <c r="E41" s="84"/>
      <c r="F41" s="84"/>
      <c r="G41" s="84"/>
      <c r="H41" s="85"/>
      <c r="I41" s="35"/>
      <c r="J41" s="81">
        <v>6619</v>
      </c>
      <c r="K41" s="82"/>
      <c r="L41" s="19"/>
      <c r="M41" s="47"/>
      <c r="N41" s="48"/>
      <c r="O41" s="48"/>
      <c r="P41" s="48"/>
      <c r="Q41" s="53"/>
      <c r="R41" s="55"/>
      <c r="S41" s="31"/>
      <c r="T41" s="58"/>
      <c r="U41" s="58"/>
    </row>
    <row r="42" spans="1:37" ht="15" customHeight="1">
      <c r="A42" s="5" t="s">
        <v>64</v>
      </c>
      <c r="B42" s="83" t="s">
        <v>62</v>
      </c>
      <c r="C42" s="84"/>
      <c r="D42" s="84"/>
      <c r="E42" s="84"/>
      <c r="F42" s="84"/>
      <c r="G42" s="84"/>
      <c r="H42" s="85"/>
      <c r="I42" s="35"/>
      <c r="J42" s="81">
        <v>41993</v>
      </c>
      <c r="K42" s="82"/>
      <c r="L42" s="19"/>
      <c r="M42" s="47"/>
      <c r="N42" s="48"/>
      <c r="O42" s="48"/>
      <c r="P42" s="48"/>
      <c r="Q42" s="53"/>
      <c r="R42" s="55"/>
      <c r="S42" s="31"/>
      <c r="T42" s="58"/>
      <c r="U42" s="58"/>
    </row>
    <row r="43" spans="1:37" ht="15" customHeight="1">
      <c r="A43" s="4">
        <v>6</v>
      </c>
      <c r="B43" s="97" t="s">
        <v>18</v>
      </c>
      <c r="C43" s="98"/>
      <c r="D43" s="98"/>
      <c r="E43" s="98"/>
      <c r="F43" s="98"/>
      <c r="G43" s="98"/>
      <c r="H43" s="115"/>
      <c r="I43" s="11">
        <f>W36</f>
        <v>27000</v>
      </c>
      <c r="J43" s="139">
        <f>I43</f>
        <v>27000</v>
      </c>
      <c r="K43" s="140"/>
      <c r="L43" s="20"/>
      <c r="M43" s="89"/>
      <c r="N43" s="90"/>
      <c r="O43" s="90"/>
      <c r="P43" s="90"/>
      <c r="Q43" s="53"/>
      <c r="R43" s="53"/>
      <c r="S43" s="31"/>
      <c r="T43" s="58"/>
      <c r="U43" s="58"/>
    </row>
    <row r="44" spans="1:37" ht="15" customHeight="1">
      <c r="A44" s="4">
        <v>7</v>
      </c>
      <c r="B44" s="116" t="s">
        <v>20</v>
      </c>
      <c r="C44" s="117"/>
      <c r="D44" s="117"/>
      <c r="E44" s="117"/>
      <c r="F44" s="117"/>
      <c r="G44" s="117"/>
      <c r="H44" s="13"/>
      <c r="I44" s="11">
        <f>26498.72+132493.6</f>
        <v>158992.32000000001</v>
      </c>
      <c r="J44" s="139">
        <f>J45</f>
        <v>197491</v>
      </c>
      <c r="K44" s="140"/>
      <c r="L44" s="19"/>
      <c r="M44" s="173">
        <v>2.71</v>
      </c>
      <c r="N44" s="173"/>
      <c r="O44" s="173"/>
      <c r="P44" s="174"/>
      <c r="Q44" s="54"/>
      <c r="R44" s="54"/>
      <c r="S44" s="31"/>
    </row>
    <row r="45" spans="1:37" ht="15" customHeight="1">
      <c r="A45" s="5" t="s">
        <v>65</v>
      </c>
      <c r="B45" s="83" t="s">
        <v>66</v>
      </c>
      <c r="C45" s="84"/>
      <c r="D45" s="84"/>
      <c r="E45" s="84"/>
      <c r="F45" s="84"/>
      <c r="G45" s="84"/>
      <c r="H45" s="85"/>
      <c r="I45" s="35"/>
      <c r="J45" s="81">
        <v>197491</v>
      </c>
      <c r="K45" s="82"/>
      <c r="L45" s="19"/>
      <c r="M45" s="59"/>
      <c r="N45" s="59"/>
      <c r="O45" s="59"/>
      <c r="P45" s="59"/>
      <c r="Q45" s="60"/>
      <c r="R45" s="60"/>
      <c r="S45" s="31"/>
    </row>
    <row r="46" spans="1:37" ht="16.5" customHeight="1">
      <c r="A46" s="8"/>
      <c r="B46" s="166" t="s">
        <v>27</v>
      </c>
      <c r="C46" s="167"/>
      <c r="D46" s="167"/>
      <c r="E46" s="167"/>
      <c r="F46" s="167"/>
      <c r="G46" s="167"/>
      <c r="H46" s="168"/>
      <c r="I46" s="10">
        <f>I23+I31+I33+I40+I43+I44+I32</f>
        <v>861562.32000000007</v>
      </c>
      <c r="J46" s="170">
        <f>J23+J31+J32+J33+J40+J43+J44</f>
        <v>853584.58756137476</v>
      </c>
      <c r="K46" s="171"/>
      <c r="L46" s="19"/>
      <c r="M46" s="9"/>
      <c r="N46" s="9"/>
      <c r="O46" s="9"/>
      <c r="P46" s="28"/>
      <c r="Q46" s="23"/>
      <c r="R46" s="14"/>
    </row>
    <row r="47" spans="1:37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N47" s="152"/>
      <c r="O47" s="152"/>
      <c r="P47" s="152"/>
      <c r="Q47" s="152"/>
      <c r="R47" s="152"/>
      <c r="S47" s="152"/>
    </row>
    <row r="48" spans="1:37" ht="57.75" customHeight="1">
      <c r="A48" s="79" t="s">
        <v>74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6"/>
      <c r="AK48" s="76"/>
    </row>
    <row r="49" spans="1:38" ht="17.25" customHeight="1">
      <c r="A49" s="172" t="s">
        <v>39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T49" s="148"/>
      <c r="U49" s="148"/>
      <c r="V49" s="148"/>
      <c r="W49" s="26"/>
      <c r="X49" s="26"/>
      <c r="Y49" s="26"/>
      <c r="Z49" s="26"/>
      <c r="AA49" s="20"/>
      <c r="AB49" s="20"/>
      <c r="AC49" s="20"/>
      <c r="AD49" s="20"/>
      <c r="AE49" s="20"/>
      <c r="AF49" s="29"/>
      <c r="AG49" s="29"/>
      <c r="AH49" s="29"/>
      <c r="AI49" s="29"/>
      <c r="AJ49" s="29"/>
      <c r="AK49" s="29"/>
      <c r="AL49" s="29"/>
    </row>
    <row r="50" spans="1:38" ht="7.5" customHeight="1">
      <c r="T50" s="148"/>
      <c r="U50" s="148"/>
      <c r="V50" s="148"/>
      <c r="W50" s="26"/>
      <c r="X50" s="26"/>
      <c r="Y50" s="26"/>
      <c r="Z50" s="26"/>
      <c r="AA50" s="20"/>
      <c r="AB50" s="20"/>
      <c r="AC50" s="20"/>
      <c r="AD50" s="20"/>
      <c r="AE50" s="20"/>
      <c r="AF50" s="29"/>
      <c r="AG50" s="29"/>
      <c r="AH50" s="29"/>
      <c r="AI50" s="29"/>
      <c r="AJ50" s="29"/>
      <c r="AK50" s="29"/>
      <c r="AL50" s="29"/>
    </row>
    <row r="51" spans="1:38" ht="12" customHeight="1">
      <c r="A51" s="172" t="s">
        <v>54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T51" s="148"/>
      <c r="U51" s="148"/>
      <c r="V51" s="148"/>
      <c r="W51" s="26"/>
      <c r="X51" s="26"/>
      <c r="Y51" s="26"/>
      <c r="Z51" s="26"/>
      <c r="AA51" s="20"/>
      <c r="AB51" s="20"/>
      <c r="AC51" s="20"/>
      <c r="AD51" s="20"/>
      <c r="AE51" s="20"/>
      <c r="AF51" s="29"/>
      <c r="AG51" s="29"/>
      <c r="AH51" s="29"/>
      <c r="AI51" s="29"/>
      <c r="AJ51" s="29"/>
      <c r="AK51" s="29"/>
      <c r="AL51" s="29"/>
    </row>
    <row r="52" spans="1:38" ht="7.5" customHeight="1">
      <c r="T52" s="148"/>
      <c r="U52" s="148"/>
      <c r="V52" s="148"/>
      <c r="W52" s="26"/>
      <c r="X52" s="26"/>
      <c r="Y52" s="26"/>
      <c r="Z52" s="26"/>
      <c r="AA52" s="20"/>
      <c r="AB52" s="20"/>
      <c r="AC52" s="20"/>
      <c r="AD52" s="20"/>
      <c r="AE52" s="20"/>
      <c r="AF52" s="29"/>
      <c r="AG52" s="29"/>
      <c r="AH52" s="29"/>
      <c r="AI52" s="29"/>
      <c r="AJ52" s="29"/>
      <c r="AK52" s="29"/>
      <c r="AL52" s="29"/>
    </row>
    <row r="53" spans="1:38">
      <c r="A53" s="172" t="s">
        <v>26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T53" s="148"/>
      <c r="U53" s="148"/>
      <c r="V53" s="148"/>
      <c r="W53" s="26"/>
      <c r="X53" s="26"/>
      <c r="Y53" s="26"/>
      <c r="Z53" s="26"/>
      <c r="AA53" s="20"/>
      <c r="AB53" s="20"/>
      <c r="AC53" s="20"/>
      <c r="AD53" s="20"/>
      <c r="AE53" s="20"/>
      <c r="AF53" s="29"/>
      <c r="AG53" s="29"/>
      <c r="AH53" s="29"/>
      <c r="AI53" s="29"/>
      <c r="AJ53" s="29"/>
      <c r="AK53" s="29"/>
      <c r="AL53" s="29"/>
    </row>
    <row r="54" spans="1:38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T54" s="149"/>
      <c r="U54" s="149"/>
      <c r="V54" s="149"/>
      <c r="W54" s="27"/>
      <c r="X54" s="27"/>
      <c r="Y54" s="27"/>
      <c r="Z54" s="27"/>
      <c r="AA54" s="27"/>
      <c r="AB54" s="27"/>
      <c r="AC54" s="27"/>
      <c r="AD54" s="27"/>
      <c r="AE54" s="27"/>
      <c r="AF54" s="29"/>
      <c r="AG54" s="29"/>
      <c r="AH54" s="29"/>
      <c r="AI54" s="29"/>
      <c r="AJ54" s="29"/>
      <c r="AK54" s="29"/>
      <c r="AL54" s="29"/>
    </row>
    <row r="55" spans="1:38"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T57" s="150"/>
      <c r="U57" s="150"/>
      <c r="V57" s="150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9"/>
      <c r="AI57" s="29"/>
      <c r="AJ57" s="29"/>
      <c r="AK57" s="29"/>
      <c r="AL57" s="29"/>
    </row>
    <row r="58" spans="1:38">
      <c r="T58" s="150"/>
      <c r="U58" s="150"/>
      <c r="V58" s="150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9"/>
      <c r="AI58" s="29"/>
      <c r="AJ58" s="29"/>
      <c r="AK58" s="29"/>
      <c r="AL58" s="29"/>
    </row>
    <row r="59" spans="1:38">
      <c r="T59" s="150"/>
      <c r="U59" s="150"/>
      <c r="V59" s="150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9"/>
      <c r="AI59" s="29"/>
      <c r="AJ59" s="29"/>
      <c r="AK59" s="29"/>
      <c r="AL59" s="29"/>
    </row>
    <row r="60" spans="1:38">
      <c r="T60" s="150"/>
      <c r="U60" s="150"/>
      <c r="V60" s="150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9"/>
      <c r="AI60" s="29"/>
      <c r="AJ60" s="29"/>
      <c r="AK60" s="29"/>
      <c r="AL60" s="29"/>
    </row>
    <row r="61" spans="1:38">
      <c r="T61" s="148"/>
      <c r="U61" s="148"/>
      <c r="V61" s="148"/>
      <c r="W61" s="26"/>
      <c r="X61" s="26"/>
      <c r="Y61" s="26"/>
      <c r="Z61" s="26"/>
      <c r="AA61" s="20"/>
      <c r="AB61" s="20"/>
      <c r="AC61" s="20"/>
      <c r="AD61" s="20"/>
      <c r="AE61" s="20"/>
      <c r="AF61" s="20"/>
      <c r="AG61" s="20"/>
      <c r="AH61" s="29"/>
      <c r="AI61" s="29"/>
      <c r="AJ61" s="29"/>
      <c r="AK61" s="29"/>
      <c r="AL61" s="29"/>
    </row>
    <row r="62" spans="1:38">
      <c r="T62" s="148"/>
      <c r="U62" s="148"/>
      <c r="V62" s="148"/>
      <c r="W62" s="26"/>
      <c r="X62" s="26"/>
      <c r="Y62" s="26"/>
      <c r="Z62" s="26"/>
      <c r="AA62" s="20"/>
      <c r="AB62" s="20"/>
      <c r="AC62" s="20"/>
      <c r="AD62" s="20"/>
      <c r="AE62" s="20"/>
      <c r="AF62" s="20"/>
      <c r="AG62" s="20"/>
      <c r="AH62" s="29"/>
      <c r="AI62" s="29"/>
      <c r="AJ62" s="29"/>
      <c r="AK62" s="29"/>
      <c r="AL62" s="29"/>
    </row>
    <row r="63" spans="1:38">
      <c r="T63" s="148"/>
      <c r="U63" s="148"/>
      <c r="V63" s="148"/>
      <c r="W63" s="26"/>
      <c r="X63" s="26"/>
      <c r="Y63" s="26"/>
      <c r="Z63" s="26"/>
      <c r="AA63" s="20"/>
      <c r="AB63" s="20"/>
      <c r="AC63" s="20"/>
      <c r="AD63" s="20"/>
      <c r="AE63" s="20"/>
      <c r="AF63" s="20"/>
      <c r="AG63" s="20"/>
      <c r="AH63" s="29"/>
      <c r="AI63" s="29"/>
      <c r="AJ63" s="29"/>
      <c r="AK63" s="29"/>
      <c r="AL63" s="29"/>
    </row>
    <row r="64" spans="1:38">
      <c r="T64" s="148"/>
      <c r="U64" s="148"/>
      <c r="V64" s="148"/>
      <c r="W64" s="26"/>
      <c r="X64" s="26"/>
      <c r="Y64" s="26"/>
      <c r="Z64" s="26"/>
      <c r="AA64" s="20"/>
      <c r="AB64" s="20"/>
      <c r="AC64" s="20"/>
      <c r="AD64" s="20"/>
      <c r="AE64" s="20"/>
      <c r="AF64" s="20"/>
      <c r="AG64" s="20"/>
      <c r="AH64" s="29"/>
      <c r="AI64" s="29"/>
      <c r="AJ64" s="29"/>
      <c r="AK64" s="29"/>
      <c r="AL64" s="29"/>
    </row>
    <row r="65" spans="20:38">
      <c r="T65" s="148"/>
      <c r="U65" s="148"/>
      <c r="V65" s="148"/>
      <c r="W65" s="26"/>
      <c r="X65" s="26"/>
      <c r="Y65" s="26"/>
      <c r="Z65" s="26"/>
      <c r="AA65" s="20"/>
      <c r="AB65" s="20"/>
      <c r="AC65" s="20"/>
      <c r="AD65" s="20"/>
      <c r="AE65" s="20"/>
      <c r="AF65" s="20"/>
      <c r="AG65" s="20"/>
      <c r="AH65" s="29"/>
      <c r="AI65" s="29"/>
      <c r="AJ65" s="29"/>
      <c r="AK65" s="29"/>
      <c r="AL65" s="29"/>
    </row>
    <row r="66" spans="20:38">
      <c r="T66" s="149"/>
      <c r="U66" s="149"/>
      <c r="V66" s="14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9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150"/>
      <c r="U69" s="150"/>
      <c r="V69" s="150"/>
      <c r="W69" s="25"/>
      <c r="X69" s="25"/>
      <c r="Y69" s="25"/>
      <c r="Z69" s="25"/>
      <c r="AA69" s="25"/>
      <c r="AB69" s="25"/>
      <c r="AC69" s="25"/>
      <c r="AD69" s="25"/>
      <c r="AE69" s="25"/>
      <c r="AF69" s="29"/>
      <c r="AG69" s="29"/>
      <c r="AH69" s="29"/>
      <c r="AI69" s="29"/>
      <c r="AJ69" s="29"/>
      <c r="AK69" s="29"/>
      <c r="AL69" s="29"/>
    </row>
    <row r="70" spans="20:38">
      <c r="T70" s="150"/>
      <c r="U70" s="150"/>
      <c r="V70" s="150"/>
      <c r="W70" s="26"/>
      <c r="X70" s="26"/>
      <c r="Y70" s="26"/>
      <c r="Z70" s="26"/>
      <c r="AA70" s="26"/>
      <c r="AB70" s="26"/>
      <c r="AC70" s="26"/>
      <c r="AD70" s="26"/>
      <c r="AE70" s="26"/>
      <c r="AF70" s="29"/>
      <c r="AG70" s="29"/>
      <c r="AH70" s="29"/>
      <c r="AI70" s="29"/>
      <c r="AJ70" s="29"/>
      <c r="AK70" s="29"/>
      <c r="AL70" s="29"/>
    </row>
    <row r="71" spans="20:38">
      <c r="T71" s="150"/>
      <c r="U71" s="150"/>
      <c r="V71" s="150"/>
      <c r="W71" s="26"/>
      <c r="X71" s="26"/>
      <c r="Y71" s="26"/>
      <c r="Z71" s="26"/>
      <c r="AA71" s="26"/>
      <c r="AB71" s="26"/>
      <c r="AC71" s="26"/>
      <c r="AD71" s="26"/>
      <c r="AE71" s="26"/>
      <c r="AF71" s="29"/>
      <c r="AG71" s="29"/>
      <c r="AH71" s="29"/>
      <c r="AI71" s="29"/>
      <c r="AJ71" s="29"/>
      <c r="AK71" s="29"/>
      <c r="AL71" s="29"/>
    </row>
    <row r="72" spans="20:38">
      <c r="T72" s="150"/>
      <c r="U72" s="150"/>
      <c r="V72" s="150"/>
      <c r="W72" s="27"/>
      <c r="X72" s="27"/>
      <c r="Y72" s="27"/>
      <c r="Z72" s="27"/>
      <c r="AA72" s="27"/>
      <c r="AB72" s="27"/>
      <c r="AC72" s="27"/>
      <c r="AD72" s="27"/>
      <c r="AE72" s="27"/>
      <c r="AF72" s="29"/>
      <c r="AG72" s="29"/>
      <c r="AH72" s="29"/>
      <c r="AI72" s="29"/>
      <c r="AJ72" s="29"/>
      <c r="AK72" s="29"/>
      <c r="AL72" s="29"/>
    </row>
    <row r="73" spans="20:38">
      <c r="T73" s="148"/>
      <c r="U73" s="148"/>
      <c r="V73" s="148"/>
      <c r="W73" s="26"/>
      <c r="X73" s="26"/>
      <c r="Y73" s="26"/>
      <c r="Z73" s="26"/>
      <c r="AA73" s="20"/>
      <c r="AB73" s="20"/>
      <c r="AC73" s="20"/>
      <c r="AD73" s="20"/>
      <c r="AE73" s="20"/>
      <c r="AF73" s="29"/>
      <c r="AG73" s="29"/>
      <c r="AH73" s="29"/>
      <c r="AI73" s="29"/>
      <c r="AJ73" s="29"/>
      <c r="AK73" s="29"/>
      <c r="AL73" s="29"/>
    </row>
    <row r="74" spans="20:38">
      <c r="T74" s="148"/>
      <c r="U74" s="148"/>
      <c r="V74" s="148"/>
      <c r="W74" s="26"/>
      <c r="X74" s="26"/>
      <c r="Y74" s="26"/>
      <c r="Z74" s="26"/>
      <c r="AA74" s="20"/>
      <c r="AB74" s="20"/>
      <c r="AC74" s="20"/>
      <c r="AD74" s="20"/>
      <c r="AE74" s="20"/>
      <c r="AF74" s="29"/>
      <c r="AG74" s="29"/>
      <c r="AH74" s="29"/>
      <c r="AI74" s="29"/>
      <c r="AJ74" s="29"/>
      <c r="AK74" s="29"/>
      <c r="AL74" s="29"/>
    </row>
    <row r="75" spans="20:38">
      <c r="T75" s="148"/>
      <c r="U75" s="148"/>
      <c r="V75" s="148"/>
      <c r="W75" s="26"/>
      <c r="X75" s="26"/>
      <c r="Y75" s="26"/>
      <c r="Z75" s="26"/>
      <c r="AA75" s="20"/>
      <c r="AB75" s="20"/>
      <c r="AC75" s="20"/>
      <c r="AD75" s="20"/>
      <c r="AE75" s="20"/>
      <c r="AF75" s="29"/>
      <c r="AG75" s="29"/>
      <c r="AH75" s="29"/>
      <c r="AI75" s="29"/>
      <c r="AJ75" s="29"/>
      <c r="AK75" s="29"/>
      <c r="AL75" s="29"/>
    </row>
    <row r="76" spans="20:38">
      <c r="T76" s="148"/>
      <c r="U76" s="148"/>
      <c r="V76" s="148"/>
      <c r="W76" s="26"/>
      <c r="X76" s="26"/>
      <c r="Y76" s="26"/>
      <c r="Z76" s="30"/>
      <c r="AA76" s="20"/>
      <c r="AB76" s="20"/>
      <c r="AC76" s="20"/>
      <c r="AD76" s="20"/>
      <c r="AE76" s="20"/>
      <c r="AF76" s="29"/>
      <c r="AG76" s="29"/>
      <c r="AH76" s="29"/>
      <c r="AI76" s="29"/>
      <c r="AJ76" s="29"/>
      <c r="AK76" s="29"/>
      <c r="AL76" s="29"/>
    </row>
    <row r="77" spans="20:38">
      <c r="T77" s="148"/>
      <c r="U77" s="148"/>
      <c r="V77" s="148"/>
      <c r="W77" s="26"/>
      <c r="X77" s="26"/>
      <c r="Y77" s="26"/>
      <c r="Z77" s="26"/>
      <c r="AA77" s="20"/>
      <c r="AB77" s="20"/>
      <c r="AC77" s="20"/>
      <c r="AD77" s="20"/>
      <c r="AE77" s="20"/>
      <c r="AF77" s="29"/>
      <c r="AG77" s="29"/>
      <c r="AH77" s="29"/>
      <c r="AI77" s="29"/>
      <c r="AJ77" s="29"/>
      <c r="AK77" s="29"/>
      <c r="AL77" s="29"/>
    </row>
    <row r="78" spans="20:38">
      <c r="T78" s="149"/>
      <c r="U78" s="149"/>
      <c r="V78" s="149"/>
      <c r="W78" s="27"/>
      <c r="X78" s="27"/>
      <c r="Y78" s="27"/>
      <c r="Z78" s="27"/>
      <c r="AA78" s="27"/>
      <c r="AB78" s="27"/>
      <c r="AC78" s="27"/>
      <c r="AD78" s="27"/>
      <c r="AE78" s="27"/>
      <c r="AF78" s="29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150"/>
      <c r="U81" s="150"/>
      <c r="V81" s="150"/>
      <c r="W81" s="25"/>
      <c r="X81" s="25"/>
      <c r="Y81" s="25"/>
      <c r="Z81" s="25"/>
      <c r="AA81" s="25"/>
      <c r="AB81" s="25"/>
      <c r="AC81" s="25"/>
      <c r="AD81" s="25"/>
      <c r="AE81" s="25"/>
      <c r="AF81" s="29"/>
      <c r="AG81" s="29"/>
      <c r="AH81" s="29"/>
      <c r="AI81" s="29"/>
      <c r="AJ81" s="29"/>
      <c r="AK81" s="29"/>
      <c r="AL81" s="29"/>
    </row>
    <row r="82" spans="20:38">
      <c r="T82" s="150"/>
      <c r="U82" s="150"/>
      <c r="V82" s="150"/>
      <c r="W82" s="26"/>
      <c r="X82" s="26"/>
      <c r="Y82" s="26"/>
      <c r="Z82" s="26"/>
      <c r="AA82" s="26"/>
      <c r="AB82" s="26"/>
      <c r="AC82" s="26"/>
      <c r="AD82" s="26"/>
      <c r="AE82" s="26"/>
      <c r="AF82" s="29"/>
      <c r="AG82" s="29"/>
      <c r="AH82" s="29"/>
      <c r="AI82" s="29"/>
      <c r="AJ82" s="29"/>
      <c r="AK82" s="29"/>
      <c r="AL82" s="29"/>
    </row>
    <row r="83" spans="20:38">
      <c r="T83" s="150"/>
      <c r="U83" s="150"/>
      <c r="V83" s="150"/>
      <c r="W83" s="26"/>
      <c r="X83" s="26"/>
      <c r="Y83" s="26"/>
      <c r="Z83" s="26"/>
      <c r="AA83" s="26"/>
      <c r="AB83" s="26"/>
      <c r="AC83" s="26"/>
      <c r="AD83" s="26"/>
      <c r="AE83" s="26"/>
      <c r="AF83" s="29"/>
      <c r="AG83" s="29"/>
      <c r="AH83" s="29"/>
      <c r="AI83" s="29"/>
      <c r="AJ83" s="29"/>
      <c r="AK83" s="29"/>
      <c r="AL83" s="29"/>
    </row>
    <row r="84" spans="20:38">
      <c r="T84" s="150"/>
      <c r="U84" s="150"/>
      <c r="V84" s="150"/>
      <c r="W84" s="27"/>
      <c r="X84" s="27"/>
      <c r="Y84" s="27"/>
      <c r="Z84" s="27"/>
      <c r="AA84" s="27"/>
      <c r="AB84" s="27"/>
      <c r="AC84" s="27"/>
      <c r="AD84" s="27"/>
      <c r="AE84" s="27"/>
      <c r="AF84" s="29"/>
      <c r="AG84" s="29"/>
      <c r="AH84" s="29"/>
      <c r="AI84" s="29"/>
      <c r="AJ84" s="29"/>
      <c r="AK84" s="29"/>
      <c r="AL84" s="29"/>
    </row>
    <row r="85" spans="20:38">
      <c r="T85" s="148"/>
      <c r="U85" s="148"/>
      <c r="V85" s="148"/>
      <c r="W85" s="26"/>
      <c r="X85" s="26"/>
      <c r="Y85" s="26"/>
      <c r="Z85" s="26"/>
      <c r="AA85" s="20"/>
      <c r="AB85" s="20"/>
      <c r="AC85" s="20"/>
      <c r="AD85" s="20"/>
      <c r="AE85" s="20"/>
      <c r="AF85" s="29"/>
      <c r="AG85" s="29"/>
      <c r="AH85" s="29"/>
      <c r="AI85" s="29"/>
      <c r="AJ85" s="29"/>
      <c r="AK85" s="29"/>
      <c r="AL85" s="29"/>
    </row>
    <row r="86" spans="20:38">
      <c r="T86" s="148"/>
      <c r="U86" s="148"/>
      <c r="V86" s="148"/>
      <c r="W86" s="26"/>
      <c r="X86" s="26"/>
      <c r="Y86" s="26"/>
      <c r="Z86" s="26"/>
      <c r="AA86" s="20"/>
      <c r="AB86" s="20"/>
      <c r="AC86" s="20"/>
      <c r="AD86" s="20"/>
      <c r="AE86" s="20"/>
      <c r="AF86" s="29"/>
      <c r="AG86" s="29"/>
      <c r="AH86" s="29"/>
      <c r="AI86" s="29"/>
      <c r="AJ86" s="29"/>
      <c r="AK86" s="29"/>
      <c r="AL86" s="29"/>
    </row>
    <row r="87" spans="20:38">
      <c r="T87" s="148"/>
      <c r="U87" s="148"/>
      <c r="V87" s="148"/>
      <c r="W87" s="26"/>
      <c r="X87" s="26"/>
      <c r="Y87" s="26"/>
      <c r="Z87" s="26"/>
      <c r="AA87" s="20"/>
      <c r="AB87" s="20"/>
      <c r="AC87" s="20"/>
      <c r="AD87" s="20"/>
      <c r="AE87" s="20"/>
      <c r="AF87" s="29"/>
      <c r="AG87" s="29"/>
      <c r="AH87" s="29"/>
      <c r="AI87" s="29"/>
      <c r="AJ87" s="29"/>
      <c r="AK87" s="29"/>
      <c r="AL87" s="29"/>
    </row>
    <row r="88" spans="20:38">
      <c r="T88" s="148"/>
      <c r="U88" s="148"/>
      <c r="V88" s="148"/>
      <c r="W88" s="26"/>
      <c r="X88" s="26"/>
      <c r="Y88" s="26"/>
      <c r="Z88" s="26"/>
      <c r="AA88" s="20"/>
      <c r="AB88" s="20"/>
      <c r="AC88" s="20"/>
      <c r="AD88" s="20"/>
      <c r="AE88" s="20"/>
      <c r="AF88" s="29"/>
      <c r="AG88" s="29"/>
      <c r="AH88" s="29"/>
      <c r="AI88" s="29"/>
      <c r="AJ88" s="29"/>
      <c r="AK88" s="29"/>
      <c r="AL88" s="29"/>
    </row>
    <row r="89" spans="20:38">
      <c r="T89" s="148"/>
      <c r="U89" s="148"/>
      <c r="V89" s="148"/>
      <c r="W89" s="26"/>
      <c r="X89" s="26"/>
      <c r="Y89" s="26"/>
      <c r="Z89" s="26"/>
      <c r="AA89" s="20"/>
      <c r="AB89" s="20"/>
      <c r="AC89" s="20"/>
      <c r="AD89" s="20"/>
      <c r="AE89" s="20"/>
      <c r="AF89" s="29"/>
      <c r="AG89" s="29"/>
      <c r="AH89" s="29"/>
      <c r="AI89" s="29"/>
      <c r="AJ89" s="29"/>
      <c r="AK89" s="29"/>
      <c r="AL89" s="29"/>
    </row>
    <row r="90" spans="20:38">
      <c r="T90" s="149"/>
      <c r="U90" s="149"/>
      <c r="V90" s="149"/>
      <c r="W90" s="27"/>
      <c r="X90" s="27"/>
      <c r="Y90" s="27"/>
      <c r="Z90" s="27"/>
      <c r="AA90" s="27"/>
      <c r="AB90" s="27"/>
      <c r="AC90" s="27"/>
      <c r="AD90" s="27"/>
      <c r="AE90" s="27"/>
      <c r="AF90" s="29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150"/>
      <c r="U93" s="150"/>
      <c r="V93" s="150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9"/>
      <c r="AL93" s="29"/>
    </row>
    <row r="94" spans="20:38">
      <c r="T94" s="150"/>
      <c r="U94" s="150"/>
      <c r="V94" s="150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150"/>
      <c r="U95" s="150"/>
      <c r="V95" s="150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150"/>
      <c r="U96" s="150"/>
      <c r="V96" s="150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9"/>
      <c r="AL96" s="29"/>
    </row>
    <row r="97" spans="20:38">
      <c r="T97" s="148"/>
      <c r="U97" s="148"/>
      <c r="V97" s="148"/>
      <c r="W97" s="26"/>
      <c r="X97" s="26"/>
      <c r="Y97" s="26"/>
      <c r="Z97" s="26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148"/>
      <c r="U98" s="148"/>
      <c r="V98" s="148"/>
      <c r="W98" s="26"/>
      <c r="X98" s="26"/>
      <c r="Y98" s="26"/>
      <c r="Z98" s="26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48"/>
      <c r="U99" s="148"/>
      <c r="V99" s="148"/>
      <c r="W99" s="26"/>
      <c r="X99" s="26"/>
      <c r="Y99" s="26"/>
      <c r="Z99" s="26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48"/>
      <c r="U100" s="148"/>
      <c r="V100" s="148"/>
      <c r="W100" s="26"/>
      <c r="X100" s="26"/>
      <c r="Y100" s="26"/>
      <c r="Z100" s="26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48"/>
      <c r="U101" s="148"/>
      <c r="V101" s="148"/>
      <c r="W101" s="26"/>
      <c r="X101" s="26"/>
      <c r="Y101" s="26"/>
      <c r="Z101" s="26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49"/>
      <c r="U102" s="149"/>
      <c r="V102" s="149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150"/>
      <c r="U114" s="150"/>
      <c r="V114" s="150"/>
      <c r="W114" s="25"/>
      <c r="X114" s="25"/>
      <c r="Y114" s="25"/>
      <c r="Z114" s="25"/>
      <c r="AA114" s="25"/>
      <c r="AB114" s="25"/>
      <c r="AC114" s="25"/>
      <c r="AD114" s="25"/>
      <c r="AE114" s="25"/>
      <c r="AF114" s="29"/>
      <c r="AG114" s="29"/>
      <c r="AH114" s="29"/>
      <c r="AI114" s="29"/>
      <c r="AJ114" s="29"/>
      <c r="AK114" s="29"/>
    </row>
    <row r="115" spans="20:38">
      <c r="T115" s="150"/>
      <c r="U115" s="150"/>
      <c r="V115" s="150"/>
      <c r="W115" s="26"/>
      <c r="X115" s="26"/>
      <c r="Y115" s="26"/>
      <c r="Z115" s="26"/>
      <c r="AA115" s="26"/>
      <c r="AB115" s="26"/>
      <c r="AC115" s="26"/>
      <c r="AD115" s="26"/>
      <c r="AE115" s="26"/>
      <c r="AF115" s="29"/>
      <c r="AG115" s="29"/>
      <c r="AH115" s="29"/>
      <c r="AI115" s="29"/>
      <c r="AJ115" s="29"/>
      <c r="AK115" s="29"/>
    </row>
    <row r="116" spans="20:38">
      <c r="T116" s="150"/>
      <c r="U116" s="150"/>
      <c r="V116" s="150"/>
      <c r="W116" s="26"/>
      <c r="X116" s="26"/>
      <c r="Y116" s="26"/>
      <c r="Z116" s="26"/>
      <c r="AA116" s="26"/>
      <c r="AB116" s="26"/>
      <c r="AC116" s="26"/>
      <c r="AD116" s="26"/>
      <c r="AE116" s="26"/>
      <c r="AF116" s="29"/>
      <c r="AG116" s="29"/>
      <c r="AH116" s="29"/>
      <c r="AI116" s="29"/>
      <c r="AJ116" s="29"/>
      <c r="AK116" s="29"/>
    </row>
    <row r="117" spans="20:38">
      <c r="T117" s="150"/>
      <c r="U117" s="150"/>
      <c r="V117" s="150"/>
      <c r="W117" s="27"/>
      <c r="X117" s="27"/>
      <c r="Y117" s="27"/>
      <c r="Z117" s="27"/>
      <c r="AA117" s="27"/>
      <c r="AB117" s="27"/>
      <c r="AC117" s="27"/>
      <c r="AD117" s="27"/>
      <c r="AE117" s="27"/>
      <c r="AF117" s="29"/>
      <c r="AG117" s="29"/>
      <c r="AH117" s="29"/>
      <c r="AI117" s="29"/>
      <c r="AJ117" s="29"/>
      <c r="AK117" s="29"/>
    </row>
    <row r="118" spans="20:38">
      <c r="T118" s="148"/>
      <c r="U118" s="148"/>
      <c r="V118" s="148"/>
      <c r="W118" s="26"/>
      <c r="X118" s="26"/>
      <c r="Y118" s="26"/>
      <c r="Z118" s="26"/>
      <c r="AA118" s="20"/>
      <c r="AB118" s="20"/>
      <c r="AC118" s="20"/>
      <c r="AD118" s="20"/>
      <c r="AE118" s="20"/>
      <c r="AF118" s="29"/>
      <c r="AG118" s="29"/>
      <c r="AH118" s="29"/>
      <c r="AI118" s="29"/>
      <c r="AJ118" s="29"/>
      <c r="AK118" s="29"/>
    </row>
    <row r="119" spans="20:38">
      <c r="T119" s="148"/>
      <c r="U119" s="148"/>
      <c r="V119" s="148"/>
      <c r="W119" s="26"/>
      <c r="X119" s="26"/>
      <c r="Y119" s="26"/>
      <c r="Z119" s="26"/>
      <c r="AA119" s="20"/>
      <c r="AB119" s="20"/>
      <c r="AC119" s="20"/>
      <c r="AD119" s="20"/>
      <c r="AE119" s="20"/>
      <c r="AF119" s="29"/>
      <c r="AG119" s="29"/>
      <c r="AH119" s="29"/>
      <c r="AI119" s="29"/>
      <c r="AJ119" s="29"/>
      <c r="AK119" s="29"/>
    </row>
    <row r="120" spans="20:38">
      <c r="T120" s="148"/>
      <c r="U120" s="148"/>
      <c r="V120" s="148"/>
      <c r="W120" s="26"/>
      <c r="X120" s="26"/>
      <c r="Y120" s="26"/>
      <c r="Z120" s="26"/>
      <c r="AA120" s="20"/>
      <c r="AB120" s="20"/>
      <c r="AC120" s="20"/>
      <c r="AD120" s="20"/>
      <c r="AE120" s="20"/>
      <c r="AF120" s="29"/>
      <c r="AG120" s="29"/>
      <c r="AH120" s="29"/>
      <c r="AI120" s="29"/>
      <c r="AJ120" s="29"/>
      <c r="AK120" s="29"/>
    </row>
    <row r="121" spans="20:38">
      <c r="T121" s="148"/>
      <c r="U121" s="148"/>
      <c r="V121" s="148"/>
      <c r="W121" s="26"/>
      <c r="X121" s="26"/>
      <c r="Y121" s="26"/>
      <c r="Z121" s="26"/>
      <c r="AA121" s="20"/>
      <c r="AB121" s="20"/>
      <c r="AC121" s="20"/>
      <c r="AD121" s="20"/>
      <c r="AE121" s="20"/>
      <c r="AF121" s="29"/>
      <c r="AG121" s="29"/>
      <c r="AH121" s="29"/>
      <c r="AI121" s="29"/>
      <c r="AJ121" s="29"/>
      <c r="AK121" s="29"/>
    </row>
    <row r="122" spans="20:38">
      <c r="T122" s="148"/>
      <c r="U122" s="148"/>
      <c r="V122" s="148"/>
      <c r="W122" s="26"/>
      <c r="X122" s="26"/>
      <c r="Y122" s="26"/>
      <c r="Z122" s="26"/>
      <c r="AA122" s="20"/>
      <c r="AB122" s="20"/>
      <c r="AC122" s="20"/>
      <c r="AD122" s="20"/>
      <c r="AE122" s="20"/>
      <c r="AF122" s="29"/>
      <c r="AG122" s="29"/>
      <c r="AH122" s="29"/>
      <c r="AI122" s="29"/>
      <c r="AJ122" s="29"/>
      <c r="AK122" s="29"/>
    </row>
    <row r="123" spans="20:38">
      <c r="T123" s="149"/>
      <c r="U123" s="149"/>
      <c r="V123" s="149"/>
      <c r="W123" s="27"/>
      <c r="X123" s="27"/>
      <c r="Y123" s="27"/>
      <c r="Z123" s="27"/>
      <c r="AA123" s="27"/>
      <c r="AB123" s="27"/>
      <c r="AC123" s="27"/>
      <c r="AD123" s="27"/>
      <c r="AE123" s="27"/>
      <c r="AF123" s="29"/>
      <c r="AG123" s="29"/>
      <c r="AH123" s="29"/>
      <c r="AI123" s="29"/>
      <c r="AJ123" s="29"/>
      <c r="AK123" s="29"/>
    </row>
    <row r="124" spans="20:38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150"/>
      <c r="U128" s="150"/>
      <c r="V128" s="150"/>
      <c r="W128" s="25"/>
      <c r="X128" s="25"/>
      <c r="Y128" s="25"/>
      <c r="Z128" s="25"/>
      <c r="AA128" s="25"/>
      <c r="AB128" s="25"/>
      <c r="AC128" s="25"/>
      <c r="AD128" s="25"/>
      <c r="AE128" s="25"/>
      <c r="AF128" s="29"/>
      <c r="AG128" s="29"/>
      <c r="AH128" s="29"/>
      <c r="AI128" s="29"/>
      <c r="AJ128" s="29"/>
      <c r="AK128" s="29"/>
    </row>
    <row r="129" spans="20:37">
      <c r="T129" s="150"/>
      <c r="U129" s="150"/>
      <c r="V129" s="150"/>
      <c r="W129" s="26"/>
      <c r="X129" s="26"/>
      <c r="Y129" s="26"/>
      <c r="Z129" s="26"/>
      <c r="AA129" s="26"/>
      <c r="AB129" s="26"/>
      <c r="AC129" s="26"/>
      <c r="AD129" s="26"/>
      <c r="AE129" s="26"/>
      <c r="AF129" s="29"/>
      <c r="AG129" s="29"/>
      <c r="AH129" s="29"/>
      <c r="AI129" s="29"/>
      <c r="AJ129" s="29"/>
      <c r="AK129" s="29"/>
    </row>
    <row r="130" spans="20:37">
      <c r="T130" s="150"/>
      <c r="U130" s="150"/>
      <c r="V130" s="150"/>
      <c r="W130" s="26"/>
      <c r="X130" s="26"/>
      <c r="Y130" s="26"/>
      <c r="Z130" s="26"/>
      <c r="AA130" s="26"/>
      <c r="AB130" s="26"/>
      <c r="AC130" s="26"/>
      <c r="AD130" s="26"/>
      <c r="AE130" s="26"/>
      <c r="AF130" s="29"/>
      <c r="AG130" s="29"/>
      <c r="AH130" s="29"/>
      <c r="AI130" s="29"/>
      <c r="AJ130" s="29"/>
      <c r="AK130" s="29"/>
    </row>
    <row r="131" spans="20:37">
      <c r="T131" s="150"/>
      <c r="U131" s="150"/>
      <c r="V131" s="150"/>
      <c r="W131" s="27"/>
      <c r="X131" s="27"/>
      <c r="Y131" s="27"/>
      <c r="Z131" s="27"/>
      <c r="AA131" s="27"/>
      <c r="AB131" s="27"/>
      <c r="AC131" s="27"/>
      <c r="AD131" s="27"/>
      <c r="AE131" s="27"/>
      <c r="AF131" s="29"/>
      <c r="AG131" s="29"/>
      <c r="AH131" s="29"/>
      <c r="AI131" s="29"/>
      <c r="AJ131" s="29"/>
      <c r="AK131" s="29"/>
    </row>
    <row r="132" spans="20:37">
      <c r="T132" s="148"/>
      <c r="U132" s="148"/>
      <c r="V132" s="148"/>
      <c r="W132" s="26"/>
      <c r="X132" s="26"/>
      <c r="Y132" s="26"/>
      <c r="Z132" s="26"/>
      <c r="AA132" s="20"/>
      <c r="AB132" s="20"/>
      <c r="AC132" s="20"/>
      <c r="AD132" s="20"/>
      <c r="AE132" s="20"/>
      <c r="AF132" s="29"/>
      <c r="AG132" s="29"/>
      <c r="AH132" s="29"/>
      <c r="AI132" s="29"/>
      <c r="AJ132" s="29"/>
      <c r="AK132" s="29"/>
    </row>
    <row r="133" spans="20:37">
      <c r="T133" s="148"/>
      <c r="U133" s="148"/>
      <c r="V133" s="148"/>
      <c r="W133" s="26"/>
      <c r="X133" s="26"/>
      <c r="Y133" s="26"/>
      <c r="Z133" s="26"/>
      <c r="AA133" s="20"/>
      <c r="AB133" s="20"/>
      <c r="AC133" s="20"/>
      <c r="AD133" s="20"/>
      <c r="AE133" s="20"/>
      <c r="AF133" s="29"/>
      <c r="AG133" s="29"/>
      <c r="AH133" s="29"/>
      <c r="AI133" s="29"/>
      <c r="AJ133" s="29"/>
      <c r="AK133" s="29"/>
    </row>
    <row r="134" spans="20:37">
      <c r="T134" s="148"/>
      <c r="U134" s="148"/>
      <c r="V134" s="148"/>
      <c r="W134" s="26"/>
      <c r="X134" s="26"/>
      <c r="Y134" s="26"/>
      <c r="Z134" s="26"/>
      <c r="AA134" s="20"/>
      <c r="AB134" s="20"/>
      <c r="AC134" s="20"/>
      <c r="AD134" s="20"/>
      <c r="AE134" s="20"/>
      <c r="AF134" s="29"/>
      <c r="AG134" s="29"/>
      <c r="AH134" s="29"/>
      <c r="AI134" s="29"/>
      <c r="AJ134" s="29"/>
      <c r="AK134" s="29"/>
    </row>
    <row r="135" spans="20:37">
      <c r="T135" s="148"/>
      <c r="U135" s="148"/>
      <c r="V135" s="148"/>
      <c r="W135" s="26"/>
      <c r="X135" s="26"/>
      <c r="Y135" s="26"/>
      <c r="Z135" s="26"/>
      <c r="AA135" s="20"/>
      <c r="AB135" s="20"/>
      <c r="AC135" s="20"/>
      <c r="AD135" s="20"/>
      <c r="AE135" s="20"/>
      <c r="AF135" s="29"/>
      <c r="AG135" s="29"/>
      <c r="AH135" s="29"/>
      <c r="AI135" s="29"/>
      <c r="AJ135" s="29"/>
      <c r="AK135" s="29"/>
    </row>
    <row r="136" spans="20:37">
      <c r="T136" s="148"/>
      <c r="U136" s="148"/>
      <c r="V136" s="148"/>
      <c r="W136" s="26"/>
      <c r="X136" s="26"/>
      <c r="Y136" s="26"/>
      <c r="Z136" s="26"/>
      <c r="AA136" s="20"/>
      <c r="AB136" s="20"/>
      <c r="AC136" s="20"/>
      <c r="AD136" s="20"/>
      <c r="AE136" s="20"/>
      <c r="AF136" s="29"/>
      <c r="AG136" s="29"/>
      <c r="AH136" s="29"/>
      <c r="AI136" s="29"/>
      <c r="AJ136" s="29"/>
      <c r="AK136" s="29"/>
    </row>
    <row r="137" spans="20:37">
      <c r="T137" s="149"/>
      <c r="U137" s="149"/>
      <c r="V137" s="149"/>
      <c r="W137" s="27"/>
      <c r="X137" s="27"/>
      <c r="Y137" s="27"/>
      <c r="Z137" s="27"/>
      <c r="AA137" s="27"/>
      <c r="AB137" s="27"/>
      <c r="AC137" s="27"/>
      <c r="AD137" s="27"/>
      <c r="AE137" s="27"/>
      <c r="AF137" s="29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150"/>
      <c r="U140" s="150"/>
      <c r="V140" s="150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9"/>
      <c r="AI140" s="29"/>
      <c r="AJ140" s="29"/>
      <c r="AK140" s="29"/>
    </row>
    <row r="141" spans="20:37">
      <c r="T141" s="150"/>
      <c r="U141" s="150"/>
      <c r="V141" s="150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9"/>
      <c r="AI141" s="29"/>
      <c r="AJ141" s="29"/>
      <c r="AK141" s="29"/>
    </row>
    <row r="142" spans="20:37">
      <c r="T142" s="150"/>
      <c r="U142" s="150"/>
      <c r="V142" s="150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9"/>
      <c r="AI142" s="29"/>
      <c r="AJ142" s="29"/>
      <c r="AK142" s="29"/>
    </row>
    <row r="143" spans="20:37">
      <c r="T143" s="150"/>
      <c r="U143" s="150"/>
      <c r="V143" s="150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9"/>
      <c r="AI143" s="29"/>
      <c r="AJ143" s="29"/>
      <c r="AK143" s="29"/>
    </row>
    <row r="144" spans="20:37">
      <c r="T144" s="148"/>
      <c r="U144" s="148"/>
      <c r="V144" s="148"/>
      <c r="W144" s="26"/>
      <c r="X144" s="26"/>
      <c r="Y144" s="26"/>
      <c r="Z144" s="26"/>
      <c r="AA144" s="20"/>
      <c r="AB144" s="20"/>
      <c r="AC144" s="20"/>
      <c r="AD144" s="20"/>
      <c r="AE144" s="20"/>
      <c r="AF144" s="20"/>
      <c r="AG144" s="20"/>
      <c r="AH144" s="29"/>
      <c r="AI144" s="29"/>
      <c r="AJ144" s="29"/>
      <c r="AK144" s="29"/>
    </row>
    <row r="145" spans="20:37">
      <c r="T145" s="148"/>
      <c r="U145" s="148"/>
      <c r="V145" s="148"/>
      <c r="W145" s="26"/>
      <c r="X145" s="26"/>
      <c r="Y145" s="26"/>
      <c r="Z145" s="26"/>
      <c r="AA145" s="20"/>
      <c r="AB145" s="20"/>
      <c r="AC145" s="20"/>
      <c r="AD145" s="20"/>
      <c r="AE145" s="20"/>
      <c r="AF145" s="20"/>
      <c r="AG145" s="20"/>
      <c r="AH145" s="29"/>
      <c r="AI145" s="29"/>
      <c r="AJ145" s="29"/>
      <c r="AK145" s="29"/>
    </row>
    <row r="146" spans="20:37">
      <c r="T146" s="148"/>
      <c r="U146" s="148"/>
      <c r="V146" s="148"/>
      <c r="W146" s="26"/>
      <c r="X146" s="26"/>
      <c r="Y146" s="26"/>
      <c r="Z146" s="26"/>
      <c r="AA146" s="20"/>
      <c r="AB146" s="20"/>
      <c r="AC146" s="20"/>
      <c r="AD146" s="20"/>
      <c r="AE146" s="20"/>
      <c r="AF146" s="20"/>
      <c r="AG146" s="20"/>
      <c r="AH146" s="29"/>
      <c r="AI146" s="29"/>
      <c r="AJ146" s="29"/>
      <c r="AK146" s="29"/>
    </row>
    <row r="147" spans="20:37">
      <c r="T147" s="148"/>
      <c r="U147" s="148"/>
      <c r="V147" s="148"/>
      <c r="W147" s="26"/>
      <c r="X147" s="26"/>
      <c r="Y147" s="26"/>
      <c r="Z147" s="26"/>
      <c r="AA147" s="20"/>
      <c r="AB147" s="20"/>
      <c r="AC147" s="20"/>
      <c r="AD147" s="20"/>
      <c r="AE147" s="20"/>
      <c r="AF147" s="20"/>
      <c r="AG147" s="20"/>
      <c r="AH147" s="29"/>
      <c r="AI147" s="29"/>
      <c r="AJ147" s="29"/>
      <c r="AK147" s="29"/>
    </row>
    <row r="148" spans="20:37">
      <c r="T148" s="148"/>
      <c r="U148" s="148"/>
      <c r="V148" s="148"/>
      <c r="W148" s="26"/>
      <c r="X148" s="26"/>
      <c r="Y148" s="26"/>
      <c r="Z148" s="26"/>
      <c r="AA148" s="20"/>
      <c r="AB148" s="20"/>
      <c r="AC148" s="20"/>
      <c r="AD148" s="20"/>
      <c r="AE148" s="20"/>
      <c r="AF148" s="20"/>
      <c r="AG148" s="20"/>
      <c r="AH148" s="29"/>
      <c r="AI148" s="29"/>
      <c r="AJ148" s="29"/>
      <c r="AK148" s="29"/>
    </row>
    <row r="149" spans="20:37">
      <c r="T149" s="149"/>
      <c r="U149" s="149"/>
      <c r="V149" s="149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9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150"/>
      <c r="U152" s="150"/>
      <c r="V152" s="150"/>
      <c r="W152" s="25"/>
      <c r="X152" s="25"/>
      <c r="Y152" s="25"/>
      <c r="Z152" s="25"/>
      <c r="AA152" s="25"/>
      <c r="AB152" s="25"/>
      <c r="AC152" s="25"/>
      <c r="AD152" s="25"/>
      <c r="AE152" s="25"/>
      <c r="AF152" s="29"/>
      <c r="AG152" s="29"/>
      <c r="AH152" s="29"/>
      <c r="AI152" s="29"/>
      <c r="AJ152" s="29"/>
      <c r="AK152" s="29"/>
    </row>
    <row r="153" spans="20:37">
      <c r="T153" s="150"/>
      <c r="U153" s="150"/>
      <c r="V153" s="150"/>
      <c r="W153" s="26"/>
      <c r="X153" s="26"/>
      <c r="Y153" s="26"/>
      <c r="Z153" s="26"/>
      <c r="AA153" s="26"/>
      <c r="AB153" s="26"/>
      <c r="AC153" s="26"/>
      <c r="AD153" s="26"/>
      <c r="AE153" s="26"/>
      <c r="AF153" s="29"/>
      <c r="AG153" s="29"/>
      <c r="AH153" s="29"/>
      <c r="AI153" s="29"/>
      <c r="AJ153" s="29"/>
      <c r="AK153" s="29"/>
    </row>
    <row r="154" spans="20:37">
      <c r="T154" s="150"/>
      <c r="U154" s="150"/>
      <c r="V154" s="150"/>
      <c r="W154" s="26"/>
      <c r="X154" s="26"/>
      <c r="Y154" s="26"/>
      <c r="Z154" s="26"/>
      <c r="AA154" s="26"/>
      <c r="AB154" s="26"/>
      <c r="AC154" s="26"/>
      <c r="AD154" s="26"/>
      <c r="AE154" s="26"/>
      <c r="AF154" s="29"/>
      <c r="AG154" s="29"/>
      <c r="AH154" s="29"/>
      <c r="AI154" s="29"/>
      <c r="AJ154" s="29"/>
      <c r="AK154" s="29"/>
    </row>
    <row r="155" spans="20:37">
      <c r="T155" s="150"/>
      <c r="U155" s="150"/>
      <c r="V155" s="150"/>
      <c r="W155" s="27"/>
      <c r="X155" s="27"/>
      <c r="Y155" s="27"/>
      <c r="Z155" s="27"/>
      <c r="AA155" s="27"/>
      <c r="AB155" s="27"/>
      <c r="AC155" s="27"/>
      <c r="AD155" s="27"/>
      <c r="AE155" s="27"/>
      <c r="AF155" s="29"/>
      <c r="AG155" s="29"/>
      <c r="AH155" s="29"/>
      <c r="AI155" s="29"/>
      <c r="AJ155" s="29"/>
      <c r="AK155" s="29"/>
    </row>
    <row r="156" spans="20:37">
      <c r="T156" s="148"/>
      <c r="U156" s="148"/>
      <c r="V156" s="148"/>
      <c r="W156" s="26"/>
      <c r="X156" s="26"/>
      <c r="Y156" s="26"/>
      <c r="Z156" s="26"/>
      <c r="AA156" s="20"/>
      <c r="AB156" s="20"/>
      <c r="AC156" s="20"/>
      <c r="AD156" s="20"/>
      <c r="AE156" s="20"/>
      <c r="AF156" s="29"/>
      <c r="AG156" s="29"/>
      <c r="AH156" s="29"/>
      <c r="AI156" s="29"/>
      <c r="AJ156" s="29"/>
      <c r="AK156" s="29"/>
    </row>
    <row r="157" spans="20:37">
      <c r="T157" s="148"/>
      <c r="U157" s="148"/>
      <c r="V157" s="148"/>
      <c r="W157" s="26"/>
      <c r="X157" s="26"/>
      <c r="Y157" s="26"/>
      <c r="Z157" s="26"/>
      <c r="AA157" s="20"/>
      <c r="AB157" s="20"/>
      <c r="AC157" s="20"/>
      <c r="AD157" s="20"/>
      <c r="AE157" s="20"/>
      <c r="AF157" s="29"/>
      <c r="AG157" s="29"/>
      <c r="AH157" s="29"/>
      <c r="AI157" s="29"/>
      <c r="AJ157" s="29"/>
      <c r="AK157" s="29"/>
    </row>
    <row r="158" spans="20:37">
      <c r="T158" s="148"/>
      <c r="U158" s="148"/>
      <c r="V158" s="148"/>
      <c r="W158" s="26"/>
      <c r="X158" s="26"/>
      <c r="Y158" s="26"/>
      <c r="Z158" s="26"/>
      <c r="AA158" s="20"/>
      <c r="AB158" s="20"/>
      <c r="AC158" s="20"/>
      <c r="AD158" s="20"/>
      <c r="AE158" s="20"/>
      <c r="AF158" s="29"/>
      <c r="AG158" s="29"/>
      <c r="AH158" s="29"/>
      <c r="AI158" s="29"/>
      <c r="AJ158" s="29"/>
      <c r="AK158" s="29"/>
    </row>
    <row r="159" spans="20:37">
      <c r="T159" s="148"/>
      <c r="U159" s="148"/>
      <c r="V159" s="148"/>
      <c r="W159" s="26"/>
      <c r="X159" s="26"/>
      <c r="Y159" s="26"/>
      <c r="Z159" s="30"/>
      <c r="AA159" s="20"/>
      <c r="AB159" s="20"/>
      <c r="AC159" s="20"/>
      <c r="AD159" s="20"/>
      <c r="AE159" s="20"/>
      <c r="AF159" s="29"/>
      <c r="AG159" s="29"/>
      <c r="AH159" s="29"/>
      <c r="AI159" s="29"/>
      <c r="AJ159" s="29"/>
      <c r="AK159" s="29"/>
    </row>
    <row r="160" spans="20:37">
      <c r="T160" s="148"/>
      <c r="U160" s="148"/>
      <c r="V160" s="148"/>
      <c r="W160" s="26"/>
      <c r="X160" s="26"/>
      <c r="Y160" s="26"/>
      <c r="Z160" s="26"/>
      <c r="AA160" s="20"/>
      <c r="AB160" s="20"/>
      <c r="AC160" s="20"/>
      <c r="AD160" s="20"/>
      <c r="AE160" s="20"/>
      <c r="AF160" s="29"/>
      <c r="AG160" s="29"/>
      <c r="AH160" s="29"/>
      <c r="AI160" s="29"/>
      <c r="AJ160" s="29"/>
      <c r="AK160" s="29"/>
    </row>
    <row r="161" spans="20:37">
      <c r="T161" s="149"/>
      <c r="U161" s="149"/>
      <c r="V161" s="149"/>
      <c r="W161" s="27"/>
      <c r="X161" s="27"/>
      <c r="Y161" s="27"/>
      <c r="Z161" s="27"/>
      <c r="AA161" s="27"/>
      <c r="AB161" s="27"/>
      <c r="AC161" s="27"/>
      <c r="AD161" s="27"/>
      <c r="AE161" s="27"/>
      <c r="AF161" s="29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150"/>
      <c r="U164" s="150"/>
      <c r="V164" s="150"/>
      <c r="W164" s="25"/>
      <c r="X164" s="25"/>
      <c r="Y164" s="25"/>
      <c r="Z164" s="25"/>
      <c r="AA164" s="25"/>
      <c r="AB164" s="25"/>
      <c r="AC164" s="25"/>
      <c r="AD164" s="25"/>
      <c r="AE164" s="25"/>
      <c r="AF164" s="29"/>
      <c r="AG164" s="29"/>
      <c r="AH164" s="29"/>
      <c r="AI164" s="29"/>
      <c r="AJ164" s="29"/>
      <c r="AK164" s="29"/>
    </row>
    <row r="165" spans="20:37">
      <c r="T165" s="150"/>
      <c r="U165" s="150"/>
      <c r="V165" s="150"/>
      <c r="W165" s="26"/>
      <c r="X165" s="26"/>
      <c r="Y165" s="26"/>
      <c r="Z165" s="26"/>
      <c r="AA165" s="26"/>
      <c r="AB165" s="26"/>
      <c r="AC165" s="26"/>
      <c r="AD165" s="26"/>
      <c r="AE165" s="26"/>
      <c r="AF165" s="29"/>
      <c r="AG165" s="29"/>
      <c r="AH165" s="29"/>
      <c r="AI165" s="29"/>
      <c r="AJ165" s="29"/>
      <c r="AK165" s="29"/>
    </row>
    <row r="166" spans="20:37">
      <c r="T166" s="150"/>
      <c r="U166" s="150"/>
      <c r="V166" s="150"/>
      <c r="W166" s="26"/>
      <c r="X166" s="26"/>
      <c r="Y166" s="26"/>
      <c r="Z166" s="26"/>
      <c r="AA166" s="26"/>
      <c r="AB166" s="26"/>
      <c r="AC166" s="26"/>
      <c r="AD166" s="26"/>
      <c r="AE166" s="26"/>
      <c r="AF166" s="29"/>
      <c r="AG166" s="29"/>
      <c r="AH166" s="29"/>
      <c r="AI166" s="29"/>
      <c r="AJ166" s="29"/>
      <c r="AK166" s="29"/>
    </row>
    <row r="167" spans="20:37">
      <c r="T167" s="150"/>
      <c r="U167" s="150"/>
      <c r="V167" s="150"/>
      <c r="W167" s="27"/>
      <c r="X167" s="27"/>
      <c r="Y167" s="27"/>
      <c r="Z167" s="27"/>
      <c r="AA167" s="27"/>
      <c r="AB167" s="27"/>
      <c r="AC167" s="27"/>
      <c r="AD167" s="27"/>
      <c r="AE167" s="27"/>
      <c r="AF167" s="29"/>
      <c r="AG167" s="29"/>
      <c r="AH167" s="29"/>
      <c r="AI167" s="29"/>
      <c r="AJ167" s="29"/>
      <c r="AK167" s="29"/>
    </row>
    <row r="168" spans="20:37">
      <c r="T168" s="148"/>
      <c r="U168" s="148"/>
      <c r="V168" s="148"/>
      <c r="W168" s="26"/>
      <c r="X168" s="26"/>
      <c r="Y168" s="26"/>
      <c r="Z168" s="26"/>
      <c r="AA168" s="20"/>
      <c r="AB168" s="20"/>
      <c r="AC168" s="20"/>
      <c r="AD168" s="20"/>
      <c r="AE168" s="20"/>
      <c r="AF168" s="29"/>
      <c r="AG168" s="29"/>
      <c r="AH168" s="29"/>
      <c r="AI168" s="29"/>
      <c r="AJ168" s="29"/>
      <c r="AK168" s="29"/>
    </row>
    <row r="169" spans="20:37">
      <c r="T169" s="148"/>
      <c r="U169" s="148"/>
      <c r="V169" s="148"/>
      <c r="W169" s="26"/>
      <c r="X169" s="26"/>
      <c r="Y169" s="26"/>
      <c r="Z169" s="26"/>
      <c r="AA169" s="20"/>
      <c r="AB169" s="20"/>
      <c r="AC169" s="20"/>
      <c r="AD169" s="20"/>
      <c r="AE169" s="20"/>
      <c r="AF169" s="29"/>
      <c r="AG169" s="29"/>
      <c r="AH169" s="29"/>
      <c r="AI169" s="29"/>
      <c r="AJ169" s="29"/>
      <c r="AK169" s="29"/>
    </row>
    <row r="170" spans="20:37">
      <c r="T170" s="148"/>
      <c r="U170" s="148"/>
      <c r="V170" s="148"/>
      <c r="W170" s="26"/>
      <c r="X170" s="26"/>
      <c r="Y170" s="26"/>
      <c r="Z170" s="26"/>
      <c r="AA170" s="20"/>
      <c r="AB170" s="20"/>
      <c r="AC170" s="20"/>
      <c r="AD170" s="20"/>
      <c r="AE170" s="20"/>
      <c r="AF170" s="29"/>
      <c r="AG170" s="29"/>
      <c r="AH170" s="29"/>
      <c r="AI170" s="29"/>
      <c r="AJ170" s="29"/>
      <c r="AK170" s="29"/>
    </row>
    <row r="171" spans="20:37">
      <c r="T171" s="148"/>
      <c r="U171" s="148"/>
      <c r="V171" s="148"/>
      <c r="W171" s="26"/>
      <c r="X171" s="26"/>
      <c r="Y171" s="26"/>
      <c r="Z171" s="26"/>
      <c r="AA171" s="20"/>
      <c r="AB171" s="20"/>
      <c r="AC171" s="20"/>
      <c r="AD171" s="20"/>
      <c r="AE171" s="20"/>
      <c r="AF171" s="29"/>
      <c r="AG171" s="29"/>
      <c r="AH171" s="29"/>
      <c r="AI171" s="29"/>
      <c r="AJ171" s="29"/>
      <c r="AK171" s="29"/>
    </row>
    <row r="172" spans="20:37">
      <c r="T172" s="148"/>
      <c r="U172" s="148"/>
      <c r="V172" s="148"/>
      <c r="W172" s="26"/>
      <c r="X172" s="26"/>
      <c r="Y172" s="26"/>
      <c r="Z172" s="26"/>
      <c r="AA172" s="20"/>
      <c r="AB172" s="20"/>
      <c r="AC172" s="20"/>
      <c r="AD172" s="20"/>
      <c r="AE172" s="20"/>
      <c r="AF172" s="29"/>
      <c r="AG172" s="29"/>
      <c r="AH172" s="29"/>
      <c r="AI172" s="29"/>
      <c r="AJ172" s="29"/>
      <c r="AK172" s="29"/>
    </row>
    <row r="173" spans="20:37">
      <c r="T173" s="149"/>
      <c r="U173" s="149"/>
      <c r="V173" s="149"/>
      <c r="W173" s="27"/>
      <c r="X173" s="27"/>
      <c r="Y173" s="27"/>
      <c r="Z173" s="27"/>
      <c r="AA173" s="27"/>
      <c r="AB173" s="27"/>
      <c r="AC173" s="27"/>
      <c r="AD173" s="27"/>
      <c r="AE173" s="27"/>
      <c r="AF173" s="29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150"/>
      <c r="U176" s="150"/>
      <c r="V176" s="150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9"/>
    </row>
    <row r="177" spans="20:37">
      <c r="T177" s="150"/>
      <c r="U177" s="150"/>
      <c r="V177" s="150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150"/>
      <c r="U178" s="150"/>
      <c r="V178" s="150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150"/>
      <c r="U179" s="150"/>
      <c r="V179" s="150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9"/>
    </row>
    <row r="180" spans="20:37">
      <c r="T180" s="148"/>
      <c r="U180" s="148"/>
      <c r="V180" s="148"/>
      <c r="W180" s="26"/>
      <c r="X180" s="26"/>
      <c r="Y180" s="26"/>
      <c r="Z180" s="26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148"/>
      <c r="U181" s="148"/>
      <c r="V181" s="148"/>
      <c r="W181" s="26"/>
      <c r="X181" s="26"/>
      <c r="Y181" s="26"/>
      <c r="Z181" s="26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48"/>
      <c r="U182" s="148"/>
      <c r="V182" s="148"/>
      <c r="W182" s="26"/>
      <c r="X182" s="26"/>
      <c r="Y182" s="26"/>
      <c r="Z182" s="26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48"/>
      <c r="U183" s="148"/>
      <c r="V183" s="148"/>
      <c r="W183" s="26"/>
      <c r="X183" s="26"/>
      <c r="Y183" s="26"/>
      <c r="Z183" s="26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48"/>
      <c r="U184" s="148"/>
      <c r="V184" s="148"/>
      <c r="W184" s="26"/>
      <c r="X184" s="26"/>
      <c r="Y184" s="26"/>
      <c r="Z184" s="26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49"/>
      <c r="U185" s="149"/>
      <c r="V185" s="149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</sheetData>
  <sheetProtection password="CE28" sheet="1" objects="1" scenarios="1" selectLockedCells="1" selectUnlockedCells="1"/>
  <mergeCells count="227">
    <mergeCell ref="B46:H46"/>
    <mergeCell ref="J43:K43"/>
    <mergeCell ref="J30:K30"/>
    <mergeCell ref="O19:P19"/>
    <mergeCell ref="T85:V85"/>
    <mergeCell ref="M28:P28"/>
    <mergeCell ref="J28:K28"/>
    <mergeCell ref="M31:P31"/>
    <mergeCell ref="J46:K46"/>
    <mergeCell ref="J44:K44"/>
    <mergeCell ref="A56:K56"/>
    <mergeCell ref="A49:K49"/>
    <mergeCell ref="A51:K51"/>
    <mergeCell ref="A53:K53"/>
    <mergeCell ref="A54:K54"/>
    <mergeCell ref="J40:K40"/>
    <mergeCell ref="M40:P40"/>
    <mergeCell ref="T53:V53"/>
    <mergeCell ref="T69:V69"/>
    <mergeCell ref="T54:V54"/>
    <mergeCell ref="T57:V57"/>
    <mergeCell ref="M39:P39"/>
    <mergeCell ref="M44:P44"/>
    <mergeCell ref="B43:H43"/>
    <mergeCell ref="B40:H40"/>
    <mergeCell ref="B44:G44"/>
    <mergeCell ref="N47:S47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P20:P21"/>
    <mergeCell ref="O20:O21"/>
    <mergeCell ref="B35:H35"/>
    <mergeCell ref="B36:H36"/>
    <mergeCell ref="B37:H37"/>
    <mergeCell ref="T164:V164"/>
    <mergeCell ref="T165:V165"/>
    <mergeCell ref="T166:V166"/>
    <mergeCell ref="T167:V167"/>
    <mergeCell ref="T168:V168"/>
    <mergeCell ref="T169:V169"/>
    <mergeCell ref="T185:V185"/>
    <mergeCell ref="T170:V170"/>
    <mergeCell ref="T171:V171"/>
    <mergeCell ref="T172:V172"/>
    <mergeCell ref="T173:V173"/>
    <mergeCell ref="T176:V176"/>
    <mergeCell ref="T177:V177"/>
    <mergeCell ref="T178:V178"/>
    <mergeCell ref="T179:V179"/>
    <mergeCell ref="T180:V180"/>
    <mergeCell ref="T182:V182"/>
    <mergeCell ref="T183:V183"/>
    <mergeCell ref="T184:V184"/>
    <mergeCell ref="T181:V181"/>
    <mergeCell ref="T159:V159"/>
    <mergeCell ref="T160:V160"/>
    <mergeCell ref="T161:V161"/>
    <mergeCell ref="T157:V157"/>
    <mergeCell ref="T158:V158"/>
    <mergeCell ref="T137:V137"/>
    <mergeCell ref="T140:V140"/>
    <mergeCell ref="T141:V141"/>
    <mergeCell ref="T142:V142"/>
    <mergeCell ref="T143:V143"/>
    <mergeCell ref="T144:V144"/>
    <mergeCell ref="T145:V145"/>
    <mergeCell ref="T146:V146"/>
    <mergeCell ref="T147:V147"/>
    <mergeCell ref="T156:V156"/>
    <mergeCell ref="T148:V148"/>
    <mergeCell ref="T149:V149"/>
    <mergeCell ref="T152:V152"/>
    <mergeCell ref="T153:V153"/>
    <mergeCell ref="T154:V154"/>
    <mergeCell ref="T155:V155"/>
    <mergeCell ref="T90:V90"/>
    <mergeCell ref="T93:V93"/>
    <mergeCell ref="T134:V134"/>
    <mergeCell ref="T135:V135"/>
    <mergeCell ref="T136:V136"/>
    <mergeCell ref="T114:V114"/>
    <mergeCell ref="T118:V118"/>
    <mergeCell ref="T119:V119"/>
    <mergeCell ref="T121:V121"/>
    <mergeCell ref="T120:V120"/>
    <mergeCell ref="T122:V122"/>
    <mergeCell ref="T123:V123"/>
    <mergeCell ref="T117:V117"/>
    <mergeCell ref="T115:V115"/>
    <mergeCell ref="T116:V116"/>
    <mergeCell ref="T130:V130"/>
    <mergeCell ref="T131:V131"/>
    <mergeCell ref="T132:V132"/>
    <mergeCell ref="T133:V133"/>
    <mergeCell ref="T128:V128"/>
    <mergeCell ref="T129:V129"/>
    <mergeCell ref="T83:V83"/>
    <mergeCell ref="T84:V84"/>
    <mergeCell ref="T64:V64"/>
    <mergeCell ref="Q20:Q21"/>
    <mergeCell ref="R20:R21"/>
    <mergeCell ref="S20:S21"/>
    <mergeCell ref="T50:V50"/>
    <mergeCell ref="T51:V51"/>
    <mergeCell ref="T52:V52"/>
    <mergeCell ref="T49:V49"/>
    <mergeCell ref="T65:V65"/>
    <mergeCell ref="T58:V58"/>
    <mergeCell ref="T59:V59"/>
    <mergeCell ref="T60:V60"/>
    <mergeCell ref="T61:V61"/>
    <mergeCell ref="T62:V62"/>
    <mergeCell ref="T63:V63"/>
    <mergeCell ref="T66:V66"/>
    <mergeCell ref="T77:V77"/>
    <mergeCell ref="T78:V78"/>
    <mergeCell ref="J31:K31"/>
    <mergeCell ref="J33:K33"/>
    <mergeCell ref="T101:V101"/>
    <mergeCell ref="T102:V102"/>
    <mergeCell ref="T97:V97"/>
    <mergeCell ref="T98:V98"/>
    <mergeCell ref="T99:V99"/>
    <mergeCell ref="T100:V100"/>
    <mergeCell ref="T89:V89"/>
    <mergeCell ref="T70:V70"/>
    <mergeCell ref="T71:V71"/>
    <mergeCell ref="T72:V72"/>
    <mergeCell ref="T95:V95"/>
    <mergeCell ref="T96:V96"/>
    <mergeCell ref="T73:V73"/>
    <mergeCell ref="T74:V74"/>
    <mergeCell ref="T75:V75"/>
    <mergeCell ref="T76:V76"/>
    <mergeCell ref="T94:V94"/>
    <mergeCell ref="T86:V86"/>
    <mergeCell ref="T87:V87"/>
    <mergeCell ref="T88:V88"/>
    <mergeCell ref="T81:V81"/>
    <mergeCell ref="T82:V82"/>
    <mergeCell ref="J11:K11"/>
    <mergeCell ref="F10:G11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M12:P12"/>
    <mergeCell ref="M13:P13"/>
    <mergeCell ref="M19:N19"/>
    <mergeCell ref="M36:P36"/>
    <mergeCell ref="M37:P37"/>
    <mergeCell ref="M20:N21"/>
    <mergeCell ref="M22:N22"/>
    <mergeCell ref="J23:K23"/>
    <mergeCell ref="J27:K27"/>
    <mergeCell ref="M33:N33"/>
    <mergeCell ref="O22:P22"/>
    <mergeCell ref="O38:P38"/>
    <mergeCell ref="M35:P35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J12:K12"/>
    <mergeCell ref="J13:K13"/>
    <mergeCell ref="J14:K14"/>
    <mergeCell ref="I10:AI10"/>
    <mergeCell ref="J15:K15"/>
    <mergeCell ref="A48:AI48"/>
    <mergeCell ref="Z3:AE3"/>
    <mergeCell ref="J45:K45"/>
    <mergeCell ref="B45:H45"/>
    <mergeCell ref="W33:X33"/>
    <mergeCell ref="T33:U33"/>
    <mergeCell ref="B41:H41"/>
    <mergeCell ref="J41:K41"/>
    <mergeCell ref="B42:H42"/>
    <mergeCell ref="J42:K42"/>
    <mergeCell ref="M43:P43"/>
    <mergeCell ref="A10:E11"/>
    <mergeCell ref="B32:G32"/>
    <mergeCell ref="F15:G16"/>
    <mergeCell ref="B27:H27"/>
    <mergeCell ref="B28:H28"/>
    <mergeCell ref="B38:H38"/>
    <mergeCell ref="J34:K34"/>
    <mergeCell ref="B34:H34"/>
    <mergeCell ref="J25:K25"/>
    <mergeCell ref="O33:P33"/>
    <mergeCell ref="B30:G30"/>
  </mergeCells>
  <printOptions horizontalCentered="1"/>
  <pageMargins left="0" right="0" top="0.39370078740157483" bottom="0.78740157480314965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2012-03-06T02:55:22Z</dcterms:modified>
</cp:coreProperties>
</file>