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мусоропроводом'!$A$1:$Z$55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F12"/>
  <c r="I14"/>
  <c r="T13"/>
  <c r="T12"/>
  <c r="I13"/>
  <c r="L14"/>
  <c r="L13"/>
  <c r="I44"/>
  <c r="J14"/>
  <c r="J13"/>
  <c r="U38"/>
  <c r="T38"/>
  <c r="U37"/>
  <c r="T37"/>
  <c r="U36"/>
  <c r="T36"/>
  <c r="U35"/>
  <c r="T35"/>
  <c r="U34"/>
  <c r="T34"/>
  <c r="J43"/>
  <c r="M20"/>
  <c r="J44"/>
  <c r="Q41"/>
  <c r="R25"/>
  <c r="J40"/>
  <c r="F15" l="1"/>
  <c r="J25"/>
  <c r="W36"/>
  <c r="I43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<sst xmlns="http://schemas.openxmlformats.org/spreadsheetml/2006/main" count="75" uniqueCount="73">
  <si>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</si>
  <si>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</si>
  <si>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</si>
  <si>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</si>
  <si>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</si>
  <si>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</si>
  <si>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</si>
  <si>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</si>
  <si>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</si>
  <si>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</si>
  <si>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</si>
  <si>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</si>
  <si>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</si>
  <si>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</si>
  <si>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</si>
  <si>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</si>
  <si>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</si>
  <si>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</si>
  <si>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</si>
  <si>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</si>
  <si>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</si>
  <si>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</si>
  <si>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</si>
  <si>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</si>
  <si>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</si>
  <si>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</si>
  <si>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</si>
  <si>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</si>
  <si>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</si>
  <si>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</si>
  <si>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</si>
  <si>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</si>
  <si>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</si>
  <si>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</si>
  <si>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</si>
  <si>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</si>
  <si>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</si>
  <si>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</si>
  <si>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</si>
  <si>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</si>
  <si>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</si>
  <si>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</si>
  <si>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</si>
  <si>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</si>
  <si>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</si>
  <si>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</si>
  <si>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</si>
  <si>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</si>
  <si>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</si>
  <si>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</si>
  <si>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</si>
  <si>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</si>
  <si>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</si>
  <si>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</si>
  <si>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</si>
  <si>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</si>
  <si>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</si>
  <si>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</si>
  <si>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</si>
  <si>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</si>
  <si>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№8</t>
    </r>
  </si>
  <si>
    <t>Устройство бетонной отмостки - 1,57 м3</t>
  </si>
  <si>
    <t>Спиливание деревьев - 1ед.</t>
  </si>
  <si>
    <t>7.1</t>
  </si>
  <si>
    <t>Ремонт электрооборудования</t>
  </si>
  <si>
    <t>5.1</t>
  </si>
  <si>
    <t>5.2</t>
  </si>
  <si>
    <t>7.2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</si>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</sst>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Normal="55" zoomScaleSheetLayoutView="10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36" t="s">
        <v>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6">
      <c r="A2" s="136" t="s">
        <v>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26">
      <c r="A7" s="83" t="s">
        <v>11</v>
      </c>
      <c r="B7" s="83"/>
      <c r="C7" s="83"/>
      <c r="D7" s="83"/>
      <c r="E7" s="32">
        <v>4301.6000000000004</v>
      </c>
      <c r="F7" s="2" t="s">
        <v>12</v>
      </c>
      <c r="G7" s="3"/>
      <c r="H7" s="3"/>
      <c r="I7" s="21" t="s">
        <v>13</v>
      </c>
      <c r="J7" s="42">
        <v>89</v>
      </c>
      <c r="K7" s="129" t="s">
        <v>14</v>
      </c>
      <c r="L7" s="129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96"/>
      <c r="B10" s="97"/>
      <c r="C10" s="97"/>
      <c r="D10" s="97"/>
      <c r="E10" s="98"/>
      <c r="F10" s="92" t="s">
        <v>36</v>
      </c>
      <c r="G10" s="93"/>
      <c r="H10" s="21"/>
      <c r="I10" s="102" t="s">
        <v>52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25.5" customHeight="1">
      <c r="A11" s="99"/>
      <c r="B11" s="100"/>
      <c r="C11" s="100"/>
      <c r="D11" s="100"/>
      <c r="E11" s="101"/>
      <c r="F11" s="94"/>
      <c r="G11" s="95"/>
      <c r="H11" s="15"/>
      <c r="I11" s="65" t="s">
        <v>53</v>
      </c>
      <c r="J11" s="133" t="s">
        <v>28</v>
      </c>
      <c r="K11" s="133"/>
      <c r="L11" s="65" t="s">
        <v>20</v>
      </c>
      <c r="Z11" s="66" t="s">
        <v>18</v>
      </c>
    </row>
    <row r="12" spans="1:26" ht="26.25" customHeight="1">
      <c r="A12" s="86" t="s">
        <v>69</v>
      </c>
      <c r="B12" s="87"/>
      <c r="C12" s="87"/>
      <c r="D12" s="87"/>
      <c r="E12" s="88"/>
      <c r="F12" s="84">
        <f>304425.89</f>
        <v>304425.89</v>
      </c>
      <c r="G12" s="85"/>
      <c r="H12" s="15"/>
      <c r="I12" s="43"/>
      <c r="J12" s="106"/>
      <c r="K12" s="106"/>
      <c r="L12" s="43"/>
      <c r="M12" s="159"/>
      <c r="N12" s="159"/>
      <c r="O12" s="159"/>
      <c r="P12" s="159"/>
      <c r="Q12" s="50"/>
      <c r="R12" s="1"/>
      <c r="T12" s="61">
        <f>121644.91+539690.44</f>
        <v>661335.35</v>
      </c>
      <c r="Z12" s="63"/>
    </row>
    <row r="13" spans="1:26" ht="15" customHeight="1">
      <c r="A13" s="86" t="s">
        <v>21</v>
      </c>
      <c r="B13" s="87"/>
      <c r="C13" s="87"/>
      <c r="D13" s="87"/>
      <c r="E13" s="88"/>
      <c r="F13" s="84">
        <f>I13+J13+L13+Z13</f>
        <v>2223988.0200000005</v>
      </c>
      <c r="G13" s="85"/>
      <c r="H13" s="15"/>
      <c r="I13" s="44">
        <f>I23+I31+I32+I33+I40</f>
        <v>686419.38000000012</v>
      </c>
      <c r="J13" s="107">
        <f>T39</f>
        <v>1372930.11</v>
      </c>
      <c r="K13" s="102"/>
      <c r="L13" s="44">
        <f>I44</f>
        <v>154142.22</v>
      </c>
      <c r="M13" s="138"/>
      <c r="N13" s="138"/>
      <c r="O13" s="138"/>
      <c r="P13" s="138"/>
      <c r="Q13" s="50"/>
      <c r="R13" s="1"/>
      <c r="T13" s="62">
        <f>T12*R40/100</f>
        <v>85654.879668674708</v>
      </c>
      <c r="Z13" s="64">
        <f>I43</f>
        <v>10496.31</v>
      </c>
    </row>
    <row r="14" spans="1:26" ht="14.25" customHeight="1">
      <c r="A14" s="86" t="s">
        <v>70</v>
      </c>
      <c r="B14" s="87"/>
      <c r="C14" s="87"/>
      <c r="D14" s="87"/>
      <c r="E14" s="88"/>
      <c r="F14" s="84">
        <f>I14+J14+L14+Z14</f>
        <v>2227172.4747891566</v>
      </c>
      <c r="G14" s="85"/>
      <c r="H14" s="15"/>
      <c r="I14" s="44">
        <f>J23+J31+J32+J33+T13</f>
        <v>683170.54478915664</v>
      </c>
      <c r="J14" s="107">
        <f>U39</f>
        <v>1382421.07</v>
      </c>
      <c r="K14" s="102"/>
      <c r="L14" s="44">
        <f>26862.82+124221.73</f>
        <v>151084.54999999999</v>
      </c>
      <c r="M14" s="138"/>
      <c r="N14" s="138"/>
      <c r="O14" s="138"/>
      <c r="P14" s="138"/>
      <c r="Q14" s="50"/>
      <c r="R14" s="1"/>
      <c r="S14" s="31"/>
      <c r="Z14" s="64">
        <f>Z13</f>
        <v>10496.31</v>
      </c>
    </row>
    <row r="15" spans="1:26" ht="15" customHeight="1">
      <c r="A15" s="139" t="s">
        <v>71</v>
      </c>
      <c r="B15" s="140"/>
      <c r="C15" s="140"/>
      <c r="D15" s="140"/>
      <c r="E15" s="141"/>
      <c r="F15" s="155">
        <f>F12+F13-F14</f>
        <v>301241.43521084404</v>
      </c>
      <c r="G15" s="156"/>
      <c r="H15" s="15"/>
      <c r="M15" s="138"/>
      <c r="N15" s="138"/>
      <c r="O15" s="138"/>
      <c r="P15" s="138"/>
      <c r="Q15" s="51"/>
      <c r="R15" s="1"/>
    </row>
    <row r="16" spans="1:26" ht="9" customHeight="1">
      <c r="A16" s="142"/>
      <c r="B16" s="143"/>
      <c r="C16" s="143"/>
      <c r="D16" s="143"/>
      <c r="E16" s="144"/>
      <c r="F16" s="157"/>
      <c r="G16" s="158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89" t="s">
        <v>0</v>
      </c>
      <c r="B18" s="82" t="s">
        <v>1</v>
      </c>
      <c r="C18" s="82"/>
      <c r="D18" s="82"/>
      <c r="E18" s="82"/>
      <c r="F18" s="82"/>
      <c r="G18" s="82"/>
      <c r="H18" s="82"/>
      <c r="I18" s="90" t="s">
        <v>37</v>
      </c>
      <c r="J18" s="90"/>
      <c r="K18" s="90"/>
      <c r="L18" s="16"/>
      <c r="M18" s="151"/>
      <c r="N18" s="152"/>
      <c r="O18" s="153"/>
      <c r="P18" s="154"/>
    </row>
    <row r="19" spans="1:19" ht="12" customHeight="1">
      <c r="A19" s="89"/>
      <c r="B19" s="82"/>
      <c r="C19" s="82"/>
      <c r="D19" s="82"/>
      <c r="E19" s="82"/>
      <c r="F19" s="82"/>
      <c r="G19" s="82"/>
      <c r="H19" s="82"/>
      <c r="I19" s="89" t="s">
        <v>40</v>
      </c>
      <c r="J19" s="89" t="s">
        <v>38</v>
      </c>
      <c r="K19" s="89"/>
      <c r="L19" s="16"/>
      <c r="M19" s="161">
        <f>I23+I31+I32+I33+I40</f>
        <v>686419.38000000012</v>
      </c>
      <c r="N19" s="162"/>
      <c r="O19" s="160"/>
      <c r="P19" s="160"/>
    </row>
    <row r="20" spans="1:19" ht="8.25" customHeight="1">
      <c r="A20" s="89"/>
      <c r="B20" s="82"/>
      <c r="C20" s="82"/>
      <c r="D20" s="82"/>
      <c r="E20" s="82"/>
      <c r="F20" s="82"/>
      <c r="G20" s="82"/>
      <c r="H20" s="82"/>
      <c r="I20" s="89"/>
      <c r="J20" s="89"/>
      <c r="K20" s="89"/>
      <c r="L20" s="16"/>
      <c r="M20" s="132">
        <f>572012.16+114407.22</f>
        <v>686419.38</v>
      </c>
      <c r="N20" s="132"/>
      <c r="O20" s="131"/>
      <c r="P20" s="130">
        <f>M20-M19</f>
        <v>0</v>
      </c>
      <c r="Q20" s="128" t="s">
        <v>55</v>
      </c>
      <c r="R20" s="128" t="s">
        <v>56</v>
      </c>
      <c r="S20" s="135"/>
    </row>
    <row r="21" spans="1:19" ht="12.75" customHeight="1">
      <c r="A21" s="89"/>
      <c r="B21" s="82"/>
      <c r="C21" s="82"/>
      <c r="D21" s="82"/>
      <c r="E21" s="82"/>
      <c r="F21" s="82"/>
      <c r="G21" s="82"/>
      <c r="H21" s="82"/>
      <c r="I21" s="89"/>
      <c r="J21" s="89"/>
      <c r="K21" s="89"/>
      <c r="L21" s="16"/>
      <c r="M21" s="132"/>
      <c r="N21" s="132"/>
      <c r="O21" s="131"/>
      <c r="P21" s="131"/>
      <c r="Q21" s="128"/>
      <c r="R21" s="128"/>
      <c r="S21" s="135"/>
    </row>
    <row r="22" spans="1:19" ht="19.5" customHeight="1">
      <c r="A22" s="91" t="s">
        <v>16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17"/>
      <c r="M22" s="118"/>
      <c r="N22" s="119"/>
      <c r="O22" s="134"/>
      <c r="P22" s="134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45" t="s">
        <v>10</v>
      </c>
      <c r="C23" s="146"/>
      <c r="D23" s="146"/>
      <c r="E23" s="146"/>
      <c r="F23" s="146"/>
      <c r="G23" s="146"/>
      <c r="H23" s="147"/>
      <c r="I23" s="11">
        <f>I24+I25+I26+I27+I28+I29+I30</f>
        <v>252238.44686746987</v>
      </c>
      <c r="J23" s="69">
        <f>J24+J25+J26+J27+J28+J29+J30</f>
        <v>252238.44686746987</v>
      </c>
      <c r="K23" s="70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48" t="s">
        <v>22</v>
      </c>
      <c r="C24" s="149"/>
      <c r="D24" s="149"/>
      <c r="E24" s="149"/>
      <c r="F24" s="149"/>
      <c r="G24" s="149"/>
      <c r="H24" s="150"/>
      <c r="I24" s="12">
        <f t="shared" ref="I24:I39" si="0">J24</f>
        <v>89937.479006024092</v>
      </c>
      <c r="J24" s="75">
        <f>M20*R24/100</f>
        <v>89937.479006024092</v>
      </c>
      <c r="K24" s="76"/>
      <c r="L24" s="20"/>
      <c r="M24" s="73">
        <v>1.74</v>
      </c>
      <c r="N24" s="80"/>
      <c r="O24" s="80"/>
      <c r="P24" s="80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48" t="s">
        <v>7</v>
      </c>
      <c r="C25" s="149"/>
      <c r="D25" s="149"/>
      <c r="E25" s="149"/>
      <c r="F25" s="149"/>
      <c r="G25" s="149"/>
      <c r="H25" s="150"/>
      <c r="I25" s="12">
        <f t="shared" si="0"/>
        <v>54789.498704819278</v>
      </c>
      <c r="J25" s="75">
        <f>M20*R25/100</f>
        <v>54789.498704819278</v>
      </c>
      <c r="K25" s="76"/>
      <c r="L25" s="20"/>
      <c r="M25" s="37"/>
      <c r="N25" s="37">
        <v>1.06</v>
      </c>
      <c r="O25" s="73">
        <v>0.56000000000000005</v>
      </c>
      <c r="P25" s="80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7" t="s">
        <v>23</v>
      </c>
      <c r="C26" s="78"/>
      <c r="D26" s="78"/>
      <c r="E26" s="78"/>
      <c r="F26" s="78"/>
      <c r="G26" s="78"/>
      <c r="H26" s="79"/>
      <c r="I26" s="12">
        <f t="shared" si="0"/>
        <v>0</v>
      </c>
      <c r="J26" s="71">
        <v>0</v>
      </c>
      <c r="K26" s="72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7" t="s">
        <v>8</v>
      </c>
      <c r="C27" s="78"/>
      <c r="D27" s="78"/>
      <c r="E27" s="78"/>
      <c r="F27" s="78"/>
      <c r="G27" s="78"/>
      <c r="H27" s="79"/>
      <c r="I27" s="12">
        <f t="shared" si="0"/>
        <v>52721.970451807232</v>
      </c>
      <c r="J27" s="71">
        <f>M20*R27/100</f>
        <v>52721.970451807232</v>
      </c>
      <c r="K27" s="72"/>
      <c r="L27" s="18"/>
      <c r="M27" s="73">
        <v>1.02</v>
      </c>
      <c r="N27" s="80"/>
      <c r="O27" s="80"/>
      <c r="P27" s="80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7" t="s">
        <v>45</v>
      </c>
      <c r="C28" s="78"/>
      <c r="D28" s="78"/>
      <c r="E28" s="78"/>
      <c r="F28" s="78"/>
      <c r="G28" s="78"/>
      <c r="H28" s="79"/>
      <c r="I28" s="35">
        <f t="shared" si="0"/>
        <v>6719.4668222891578</v>
      </c>
      <c r="J28" s="71">
        <f>R28*M20/100</f>
        <v>6719.4668222891578</v>
      </c>
      <c r="K28" s="72"/>
      <c r="L28" s="18"/>
      <c r="M28" s="73">
        <v>0.13</v>
      </c>
      <c r="N28" s="80"/>
      <c r="O28" s="80"/>
      <c r="P28" s="80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7" t="s">
        <v>46</v>
      </c>
      <c r="C29" s="78"/>
      <c r="D29" s="78"/>
      <c r="E29" s="78"/>
      <c r="F29" s="78"/>
      <c r="G29" s="78"/>
      <c r="H29" s="34"/>
      <c r="I29" s="35">
        <f t="shared" si="0"/>
        <v>38766.154743975909</v>
      </c>
      <c r="J29" s="71">
        <f>R29*M20/100</f>
        <v>38766.154743975909</v>
      </c>
      <c r="K29" s="72"/>
      <c r="L29" s="18"/>
      <c r="M29" s="73">
        <v>0.75</v>
      </c>
      <c r="N29" s="80"/>
      <c r="O29" s="80"/>
      <c r="P29" s="80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7" t="s">
        <v>47</v>
      </c>
      <c r="C30" s="78"/>
      <c r="D30" s="78"/>
      <c r="E30" s="78"/>
      <c r="F30" s="78"/>
      <c r="G30" s="78"/>
      <c r="H30" s="34"/>
      <c r="I30" s="35">
        <f t="shared" si="0"/>
        <v>9303.8771385542168</v>
      </c>
      <c r="J30" s="71">
        <f>M20*R30/100</f>
        <v>9303.8771385542168</v>
      </c>
      <c r="K30" s="72"/>
      <c r="L30" s="18"/>
      <c r="M30" s="73">
        <v>0.18</v>
      </c>
      <c r="N30" s="80"/>
      <c r="O30" s="80"/>
      <c r="P30" s="80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109" t="s">
        <v>19</v>
      </c>
      <c r="C31" s="110"/>
      <c r="D31" s="110"/>
      <c r="E31" s="110"/>
      <c r="F31" s="110"/>
      <c r="G31" s="110"/>
      <c r="H31" s="111"/>
      <c r="I31" s="11">
        <f t="shared" si="0"/>
        <v>71329.724728915666</v>
      </c>
      <c r="J31" s="69">
        <f>M20*R31/100</f>
        <v>71329.724728915666</v>
      </c>
      <c r="K31" s="70"/>
      <c r="L31" s="19"/>
      <c r="M31" s="73">
        <v>1.38</v>
      </c>
      <c r="N31" s="80"/>
      <c r="O31" s="80"/>
      <c r="P31" s="80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109" t="s">
        <v>48</v>
      </c>
      <c r="C32" s="110"/>
      <c r="D32" s="110"/>
      <c r="E32" s="110"/>
      <c r="F32" s="110"/>
      <c r="G32" s="110"/>
      <c r="H32" s="33"/>
      <c r="I32" s="11">
        <f t="shared" si="0"/>
        <v>47553.149819277103</v>
      </c>
      <c r="J32" s="69">
        <f>M20*R32/100</f>
        <v>47553.149819277103</v>
      </c>
      <c r="K32" s="70"/>
      <c r="L32" s="19"/>
      <c r="M32" s="73">
        <v>0.92</v>
      </c>
      <c r="N32" s="80"/>
      <c r="O32" s="80"/>
      <c r="P32" s="80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112" t="s">
        <v>29</v>
      </c>
      <c r="C33" s="113"/>
      <c r="D33" s="113"/>
      <c r="E33" s="113"/>
      <c r="F33" s="113"/>
      <c r="G33" s="113"/>
      <c r="H33" s="114"/>
      <c r="I33" s="11">
        <f t="shared" si="0"/>
        <v>226394.34370481927</v>
      </c>
      <c r="J33" s="69">
        <f>J34+J35+J36+J37+J38+J39</f>
        <v>226394.34370481927</v>
      </c>
      <c r="K33" s="70"/>
      <c r="L33" s="19"/>
      <c r="M33" s="73">
        <v>4.38</v>
      </c>
      <c r="N33" s="74"/>
      <c r="O33" s="73">
        <v>5.72</v>
      </c>
      <c r="P33" s="80"/>
      <c r="Q33" s="54"/>
      <c r="R33" s="53"/>
      <c r="S33" s="31"/>
      <c r="T33" s="128" t="s">
        <v>57</v>
      </c>
      <c r="U33" s="128"/>
      <c r="W33" s="126" t="s">
        <v>58</v>
      </c>
      <c r="X33" s="127"/>
    </row>
    <row r="34" spans="1:24" ht="15" customHeight="1">
      <c r="A34" s="5" t="s">
        <v>25</v>
      </c>
      <c r="B34" s="77" t="s">
        <v>30</v>
      </c>
      <c r="C34" s="78"/>
      <c r="D34" s="78"/>
      <c r="E34" s="78"/>
      <c r="F34" s="78"/>
      <c r="G34" s="78"/>
      <c r="H34" s="79"/>
      <c r="I34" s="12">
        <f t="shared" si="0"/>
        <v>33597.334111445787</v>
      </c>
      <c r="J34" s="75">
        <f>M20*R34/100</f>
        <v>33597.334111445787</v>
      </c>
      <c r="K34" s="76"/>
      <c r="L34" s="20"/>
      <c r="M34" s="73">
        <v>0.65</v>
      </c>
      <c r="N34" s="80"/>
      <c r="O34" s="80"/>
      <c r="P34" s="80"/>
      <c r="Q34" s="53">
        <v>0.65</v>
      </c>
      <c r="R34" s="53">
        <f>Q34*R22/Q22</f>
        <v>4.8945783132530121</v>
      </c>
      <c r="S34" s="31"/>
      <c r="T34" s="45">
        <f>116388.74+523489.21</f>
        <v>639877.95000000007</v>
      </c>
      <c r="U34" s="45">
        <f>131090.8+503396.99</f>
        <v>634487.79</v>
      </c>
      <c r="W34" s="45">
        <v>8716.31</v>
      </c>
      <c r="X34" s="45">
        <v>8852.27</v>
      </c>
    </row>
    <row r="35" spans="1:24" ht="13.5" customHeight="1">
      <c r="A35" s="5" t="s">
        <v>41</v>
      </c>
      <c r="B35" s="77" t="s">
        <v>31</v>
      </c>
      <c r="C35" s="78"/>
      <c r="D35" s="78"/>
      <c r="E35" s="78"/>
      <c r="F35" s="78"/>
      <c r="G35" s="78"/>
      <c r="H35" s="79"/>
      <c r="I35" s="12">
        <f t="shared" si="0"/>
        <v>39799.918870481932</v>
      </c>
      <c r="J35" s="75">
        <f>M20*R35/100</f>
        <v>39799.918870481932</v>
      </c>
      <c r="K35" s="76"/>
      <c r="L35" s="20"/>
      <c r="M35" s="73">
        <v>0.77</v>
      </c>
      <c r="N35" s="80"/>
      <c r="O35" s="80"/>
      <c r="P35" s="80"/>
      <c r="Q35" s="53">
        <v>0.77</v>
      </c>
      <c r="R35" s="53">
        <f>Q35*R22/Q22</f>
        <v>5.7981927710843379</v>
      </c>
      <c r="S35" s="31"/>
      <c r="T35" s="45">
        <f>33816.36+150981.32</f>
        <v>184797.68</v>
      </c>
      <c r="U35" s="45">
        <f>38570.19+151022.47</f>
        <v>189592.66</v>
      </c>
      <c r="W35" s="45">
        <v>1780</v>
      </c>
      <c r="X35" s="45">
        <v>2028.41</v>
      </c>
    </row>
    <row r="36" spans="1:24" ht="17.25" customHeight="1">
      <c r="A36" s="5" t="s">
        <v>42</v>
      </c>
      <c r="B36" s="77" t="s">
        <v>32</v>
      </c>
      <c r="C36" s="78"/>
      <c r="D36" s="78"/>
      <c r="E36" s="78"/>
      <c r="F36" s="78"/>
      <c r="G36" s="78"/>
      <c r="H36" s="79"/>
      <c r="I36" s="12">
        <f t="shared" si="0"/>
        <v>34631.09823795181</v>
      </c>
      <c r="J36" s="75">
        <f>M20*R36/100</f>
        <v>34631.09823795181</v>
      </c>
      <c r="K36" s="76"/>
      <c r="L36" s="20"/>
      <c r="M36" s="73">
        <v>0.67</v>
      </c>
      <c r="N36" s="80"/>
      <c r="O36" s="80"/>
      <c r="P36" s="80"/>
      <c r="Q36" s="53">
        <v>0.67</v>
      </c>
      <c r="R36" s="53">
        <f>Q36*R22/Q22</f>
        <v>5.0451807228915664</v>
      </c>
      <c r="S36" s="31"/>
      <c r="T36" s="45">
        <f>18707.88+103798.48</f>
        <v>122506.36</v>
      </c>
      <c r="U36" s="45">
        <f>22478.08+102214.83</f>
        <v>124692.91</v>
      </c>
      <c r="W36" s="49">
        <f>SUM(W34:W35)</f>
        <v>10496.31</v>
      </c>
      <c r="X36" s="49">
        <f>SUM(X34:X35)</f>
        <v>10880.68</v>
      </c>
    </row>
    <row r="37" spans="1:24" ht="17.25" customHeight="1">
      <c r="A37" s="5" t="s">
        <v>49</v>
      </c>
      <c r="B37" s="77" t="s">
        <v>33</v>
      </c>
      <c r="C37" s="78"/>
      <c r="D37" s="78"/>
      <c r="E37" s="78"/>
      <c r="F37" s="78"/>
      <c r="G37" s="78"/>
      <c r="H37" s="79"/>
      <c r="I37" s="12">
        <f t="shared" si="0"/>
        <v>23259.692846385544</v>
      </c>
      <c r="J37" s="75">
        <f>M20*R37/100</f>
        <v>23259.692846385544</v>
      </c>
      <c r="K37" s="76"/>
      <c r="L37" s="20"/>
      <c r="M37" s="73">
        <v>0.45</v>
      </c>
      <c r="N37" s="80"/>
      <c r="O37" s="80"/>
      <c r="P37" s="80"/>
      <c r="Q37" s="53">
        <v>0.45</v>
      </c>
      <c r="R37" s="53">
        <f>Q37*R22/Q22</f>
        <v>3.3885542168674698</v>
      </c>
      <c r="S37" s="31"/>
      <c r="T37" s="46">
        <f>34084.97+173749.3</f>
        <v>207834.27</v>
      </c>
      <c r="U37" s="45">
        <f>40272.24+171377.45</f>
        <v>211649.69</v>
      </c>
    </row>
    <row r="38" spans="1:24" ht="15" customHeight="1">
      <c r="A38" s="5" t="s">
        <v>50</v>
      </c>
      <c r="B38" s="77" t="s">
        <v>34</v>
      </c>
      <c r="C38" s="78"/>
      <c r="D38" s="78"/>
      <c r="E38" s="78"/>
      <c r="F38" s="78"/>
      <c r="G38" s="78"/>
      <c r="H38" s="79"/>
      <c r="I38" s="12">
        <f t="shared" si="0"/>
        <v>0</v>
      </c>
      <c r="J38" s="71">
        <v>0</v>
      </c>
      <c r="K38" s="72"/>
      <c r="L38" s="18"/>
      <c r="M38" s="36"/>
      <c r="N38" s="36"/>
      <c r="O38" s="73">
        <v>1.34</v>
      </c>
      <c r="P38" s="80"/>
      <c r="Q38" s="53"/>
      <c r="R38" s="53"/>
      <c r="S38" s="31"/>
      <c r="T38" s="45">
        <f>39262.29+178651.56</f>
        <v>217913.85</v>
      </c>
      <c r="U38" s="45">
        <f>44871.17+177126.85</f>
        <v>221998.02000000002</v>
      </c>
    </row>
    <row r="39" spans="1:24" ht="17.25" customHeight="1">
      <c r="A39" s="5" t="s">
        <v>51</v>
      </c>
      <c r="B39" s="77" t="s">
        <v>24</v>
      </c>
      <c r="C39" s="78"/>
      <c r="D39" s="78"/>
      <c r="E39" s="78"/>
      <c r="F39" s="78"/>
      <c r="G39" s="78"/>
      <c r="H39" s="79"/>
      <c r="I39" s="12">
        <f t="shared" si="0"/>
        <v>95106.299638554206</v>
      </c>
      <c r="J39" s="75">
        <f>M20*R39/100</f>
        <v>95106.299638554206</v>
      </c>
      <c r="K39" s="76"/>
      <c r="L39" s="20"/>
      <c r="M39" s="73">
        <v>1.84</v>
      </c>
      <c r="N39" s="80"/>
      <c r="O39" s="80"/>
      <c r="P39" s="80"/>
      <c r="Q39" s="56">
        <v>1.84</v>
      </c>
      <c r="R39" s="56">
        <f>Q39*R22/Q22</f>
        <v>13.855421686746988</v>
      </c>
      <c r="S39" s="31"/>
      <c r="T39" s="49">
        <f>SUM(T34:T38)</f>
        <v>1372930.11</v>
      </c>
      <c r="U39" s="49">
        <f>SUM(U34:U38)</f>
        <v>1382421.07</v>
      </c>
    </row>
    <row r="40" spans="1:24" ht="15" customHeight="1">
      <c r="A40" s="4">
        <v>5</v>
      </c>
      <c r="B40" s="112" t="s">
        <v>9</v>
      </c>
      <c r="C40" s="113"/>
      <c r="D40" s="113"/>
      <c r="E40" s="113"/>
      <c r="F40" s="113"/>
      <c r="G40" s="113"/>
      <c r="H40" s="114"/>
      <c r="I40" s="11">
        <f>M20*R40/100</f>
        <v>88903.714879518084</v>
      </c>
      <c r="J40" s="69">
        <f>J41+J42</f>
        <v>6478.97</v>
      </c>
      <c r="K40" s="70"/>
      <c r="L40" s="19"/>
      <c r="M40" s="73">
        <v>1.72</v>
      </c>
      <c r="N40" s="80"/>
      <c r="O40" s="80"/>
      <c r="P40" s="80"/>
      <c r="Q40" s="53">
        <v>1.72</v>
      </c>
      <c r="R40" s="53">
        <f>Q40*R22/Q22</f>
        <v>12.951807228915664</v>
      </c>
      <c r="S40" s="31"/>
      <c r="T40" s="57"/>
      <c r="U40" s="57"/>
    </row>
    <row r="41" spans="1:24" ht="15" customHeight="1">
      <c r="A41" s="5" t="s">
        <v>65</v>
      </c>
      <c r="B41" s="77" t="s">
        <v>61</v>
      </c>
      <c r="C41" s="78"/>
      <c r="D41" s="78"/>
      <c r="E41" s="78"/>
      <c r="F41" s="78"/>
      <c r="G41" s="78"/>
      <c r="H41" s="79"/>
      <c r="I41" s="35"/>
      <c r="J41" s="75">
        <v>5478</v>
      </c>
      <c r="K41" s="76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57"/>
      <c r="U41" s="57"/>
    </row>
    <row r="42" spans="1:24" ht="15" customHeight="1">
      <c r="A42" s="5" t="s">
        <v>66</v>
      </c>
      <c r="B42" s="77" t="s">
        <v>62</v>
      </c>
      <c r="C42" s="78"/>
      <c r="D42" s="78"/>
      <c r="E42" s="78"/>
      <c r="F42" s="78"/>
      <c r="G42" s="78"/>
      <c r="H42" s="79"/>
      <c r="I42" s="35"/>
      <c r="J42" s="75">
        <v>1000.97</v>
      </c>
      <c r="K42" s="76"/>
      <c r="L42" s="19"/>
      <c r="M42" s="47"/>
      <c r="N42" s="48"/>
      <c r="O42" s="48"/>
      <c r="P42" s="48"/>
      <c r="Q42" s="53"/>
      <c r="R42" s="55"/>
      <c r="S42" s="31"/>
      <c r="T42" s="57"/>
      <c r="U42" s="57"/>
    </row>
    <row r="43" spans="1:24" ht="15" customHeight="1">
      <c r="A43" s="4">
        <v>6</v>
      </c>
      <c r="B43" s="109" t="s">
        <v>18</v>
      </c>
      <c r="C43" s="110"/>
      <c r="D43" s="110"/>
      <c r="E43" s="110"/>
      <c r="F43" s="110"/>
      <c r="G43" s="110"/>
      <c r="H43" s="111"/>
      <c r="I43" s="11">
        <f>W36</f>
        <v>10496.31</v>
      </c>
      <c r="J43" s="69">
        <f>I43</f>
        <v>10496.31</v>
      </c>
      <c r="K43" s="70"/>
      <c r="L43" s="20"/>
      <c r="M43" s="122"/>
      <c r="N43" s="123"/>
      <c r="O43" s="123"/>
      <c r="P43" s="123"/>
      <c r="Q43" s="53"/>
      <c r="R43" s="53"/>
      <c r="S43" s="31"/>
      <c r="T43" s="57"/>
      <c r="U43" s="57"/>
    </row>
    <row r="44" spans="1:24" ht="15" customHeight="1">
      <c r="A44" s="4">
        <v>7</v>
      </c>
      <c r="B44" s="112" t="s">
        <v>20</v>
      </c>
      <c r="C44" s="113"/>
      <c r="D44" s="113"/>
      <c r="E44" s="113"/>
      <c r="F44" s="113"/>
      <c r="G44" s="113"/>
      <c r="H44" s="13"/>
      <c r="I44" s="11">
        <f>128450.92+25691.3</f>
        <v>154142.22</v>
      </c>
      <c r="J44" s="69">
        <f>J45+J46</f>
        <v>544712</v>
      </c>
      <c r="K44" s="70"/>
      <c r="L44" s="19"/>
      <c r="M44" s="124">
        <v>2.71</v>
      </c>
      <c r="N44" s="124"/>
      <c r="O44" s="124"/>
      <c r="P44" s="125"/>
      <c r="Q44" s="54"/>
      <c r="R44" s="54"/>
      <c r="S44" s="31"/>
    </row>
    <row r="45" spans="1:24" ht="15" customHeight="1">
      <c r="A45" s="5" t="s">
        <v>63</v>
      </c>
      <c r="B45" s="77" t="s">
        <v>64</v>
      </c>
      <c r="C45" s="78"/>
      <c r="D45" s="78"/>
      <c r="E45" s="78"/>
      <c r="F45" s="78"/>
      <c r="G45" s="78"/>
      <c r="H45" s="79"/>
      <c r="I45" s="35"/>
      <c r="J45" s="75">
        <v>425881</v>
      </c>
      <c r="K45" s="76"/>
      <c r="L45" s="19"/>
      <c r="M45" s="59"/>
      <c r="N45" s="59"/>
      <c r="O45" s="59"/>
      <c r="P45" s="59"/>
      <c r="Q45" s="60"/>
      <c r="R45" s="60"/>
      <c r="S45" s="31"/>
    </row>
    <row r="46" spans="1:24" ht="15" customHeight="1">
      <c r="A46" s="5" t="s">
        <v>67</v>
      </c>
      <c r="B46" s="77" t="s">
        <v>68</v>
      </c>
      <c r="C46" s="78"/>
      <c r="D46" s="78"/>
      <c r="E46" s="78"/>
      <c r="F46" s="78"/>
      <c r="G46" s="78"/>
      <c r="H46" s="79"/>
      <c r="I46" s="35"/>
      <c r="J46" s="75">
        <v>118831</v>
      </c>
      <c r="K46" s="76"/>
      <c r="L46" s="19"/>
      <c r="M46" s="59"/>
      <c r="N46" s="59"/>
      <c r="O46" s="59"/>
      <c r="P46" s="59"/>
      <c r="Q46" s="60"/>
      <c r="R46" s="60"/>
      <c r="S46" s="31"/>
    </row>
    <row r="47" spans="1:24" ht="16.5" customHeight="1">
      <c r="A47" s="8"/>
      <c r="B47" s="115" t="s">
        <v>27</v>
      </c>
      <c r="C47" s="116"/>
      <c r="D47" s="116"/>
      <c r="E47" s="116"/>
      <c r="F47" s="116"/>
      <c r="G47" s="116"/>
      <c r="H47" s="117"/>
      <c r="I47" s="10">
        <f>I23+I31+I33+I40+I43+I44+I32</f>
        <v>851057.91</v>
      </c>
      <c r="J47" s="67">
        <f>J23+J31+J32+J33+J40+J43+J44</f>
        <v>1159202.945120482</v>
      </c>
      <c r="K47" s="68"/>
      <c r="L47" s="19"/>
      <c r="M47" s="9"/>
      <c r="N47" s="9"/>
      <c r="O47" s="9"/>
      <c r="P47" s="28"/>
      <c r="Q47" s="23"/>
      <c r="R47" s="14"/>
    </row>
    <row r="48" spans="1:24" ht="7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121"/>
      <c r="O48" s="121"/>
      <c r="P48" s="121"/>
      <c r="Q48" s="121"/>
      <c r="R48" s="121"/>
      <c r="S48" s="121"/>
    </row>
    <row r="49" spans="1:38" ht="58.5" customHeight="1">
      <c r="A49" s="120" t="s">
        <v>72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38" ht="17.25" customHeight="1">
      <c r="A50" s="108" t="s">
        <v>39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T50" s="103"/>
      <c r="U50" s="103"/>
      <c r="V50" s="103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03"/>
      <c r="U51" s="103"/>
      <c r="V51" s="103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108" t="s">
        <v>54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T52" s="103"/>
      <c r="U52" s="103"/>
      <c r="V52" s="103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103"/>
      <c r="U53" s="103"/>
      <c r="V53" s="103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08" t="s">
        <v>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T54" s="103"/>
      <c r="U54" s="103"/>
      <c r="V54" s="103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T55" s="105"/>
      <c r="U55" s="105"/>
      <c r="V55" s="105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104"/>
      <c r="U58" s="104"/>
      <c r="V58" s="10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104"/>
      <c r="U59" s="104"/>
      <c r="V59" s="104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04"/>
      <c r="U60" s="104"/>
      <c r="V60" s="104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04"/>
      <c r="U61" s="104"/>
      <c r="V61" s="104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103"/>
      <c r="U62" s="103"/>
      <c r="V62" s="103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03"/>
      <c r="U63" s="103"/>
      <c r="V63" s="103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03"/>
      <c r="U64" s="103"/>
      <c r="V64" s="103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03"/>
      <c r="U65" s="103"/>
      <c r="V65" s="103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03"/>
      <c r="U66" s="103"/>
      <c r="V66" s="103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05"/>
      <c r="U67" s="105"/>
      <c r="V67" s="105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104"/>
      <c r="U70" s="104"/>
      <c r="V70" s="10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104"/>
      <c r="U71" s="104"/>
      <c r="V71" s="104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04"/>
      <c r="U72" s="104"/>
      <c r="V72" s="104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04"/>
      <c r="U73" s="104"/>
      <c r="V73" s="104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103"/>
      <c r="U74" s="103"/>
      <c r="V74" s="103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03"/>
      <c r="U75" s="103"/>
      <c r="V75" s="103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03"/>
      <c r="U76" s="103"/>
      <c r="V76" s="103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03"/>
      <c r="U77" s="103"/>
      <c r="V77" s="103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03"/>
      <c r="U78" s="103"/>
      <c r="V78" s="103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05"/>
      <c r="U79" s="105"/>
      <c r="V79" s="105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104"/>
      <c r="U82" s="104"/>
      <c r="V82" s="10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104"/>
      <c r="U83" s="104"/>
      <c r="V83" s="10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04"/>
      <c r="U84" s="104"/>
      <c r="V84" s="104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04"/>
      <c r="U85" s="104"/>
      <c r="V85" s="104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103"/>
      <c r="U86" s="103"/>
      <c r="V86" s="103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03"/>
      <c r="U87" s="103"/>
      <c r="V87" s="103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03"/>
      <c r="U88" s="103"/>
      <c r="V88" s="103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03"/>
      <c r="U89" s="103"/>
      <c r="V89" s="103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03"/>
      <c r="U90" s="103"/>
      <c r="V90" s="103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05"/>
      <c r="U91" s="105"/>
      <c r="V91" s="105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104"/>
      <c r="U94" s="104"/>
      <c r="V94" s="10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104"/>
      <c r="U95" s="104"/>
      <c r="V95" s="104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04"/>
      <c r="U96" s="104"/>
      <c r="V96" s="104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04"/>
      <c r="U97" s="104"/>
      <c r="V97" s="104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103"/>
      <c r="U98" s="103"/>
      <c r="V98" s="103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03"/>
      <c r="U99" s="103"/>
      <c r="V99" s="103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03"/>
      <c r="U100" s="103"/>
      <c r="V100" s="103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03"/>
      <c r="U101" s="103"/>
      <c r="V101" s="103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03"/>
      <c r="U102" s="103"/>
      <c r="V102" s="103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05"/>
      <c r="U103" s="105"/>
      <c r="V103" s="105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104"/>
      <c r="U115" s="104"/>
      <c r="V115" s="10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104"/>
      <c r="U116" s="104"/>
      <c r="V116" s="104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04"/>
      <c r="U117" s="104"/>
      <c r="V117" s="104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04"/>
      <c r="U118" s="104"/>
      <c r="V118" s="104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103"/>
      <c r="U119" s="103"/>
      <c r="V119" s="103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03"/>
      <c r="U120" s="103"/>
      <c r="V120" s="103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03"/>
      <c r="U121" s="103"/>
      <c r="V121" s="103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03"/>
      <c r="U122" s="103"/>
      <c r="V122" s="103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03"/>
      <c r="U123" s="103"/>
      <c r="V123" s="103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05"/>
      <c r="U124" s="105"/>
      <c r="V124" s="105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104"/>
      <c r="U129" s="104"/>
      <c r="V129" s="104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104"/>
      <c r="U130" s="104"/>
      <c r="V130" s="104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04"/>
      <c r="U131" s="104"/>
      <c r="V131" s="104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04"/>
      <c r="U132" s="104"/>
      <c r="V132" s="104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103"/>
      <c r="U133" s="103"/>
      <c r="V133" s="103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03"/>
      <c r="U134" s="103"/>
      <c r="V134" s="103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03"/>
      <c r="U135" s="103"/>
      <c r="V135" s="103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03"/>
      <c r="U136" s="103"/>
      <c r="V136" s="103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03"/>
      <c r="U137" s="103"/>
      <c r="V137" s="103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05"/>
      <c r="U138" s="105"/>
      <c r="V138" s="105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104"/>
      <c r="U141" s="104"/>
      <c r="V141" s="104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104"/>
      <c r="U142" s="104"/>
      <c r="V142" s="104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04"/>
      <c r="U143" s="104"/>
      <c r="V143" s="104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04"/>
      <c r="U144" s="104"/>
      <c r="V144" s="104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103"/>
      <c r="U145" s="103"/>
      <c r="V145" s="103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03"/>
      <c r="U146" s="103"/>
      <c r="V146" s="103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03"/>
      <c r="U147" s="103"/>
      <c r="V147" s="103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03"/>
      <c r="U148" s="103"/>
      <c r="V148" s="103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03"/>
      <c r="U149" s="103"/>
      <c r="V149" s="103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05"/>
      <c r="U150" s="105"/>
      <c r="V150" s="105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104"/>
      <c r="U153" s="104"/>
      <c r="V153" s="104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104"/>
      <c r="U154" s="104"/>
      <c r="V154" s="104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04"/>
      <c r="U155" s="104"/>
      <c r="V155" s="104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04"/>
      <c r="U156" s="104"/>
      <c r="V156" s="104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103"/>
      <c r="U157" s="103"/>
      <c r="V157" s="103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03"/>
      <c r="U158" s="103"/>
      <c r="V158" s="103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03"/>
      <c r="U159" s="103"/>
      <c r="V159" s="103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03"/>
      <c r="U160" s="103"/>
      <c r="V160" s="103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03"/>
      <c r="U161" s="103"/>
      <c r="V161" s="103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05"/>
      <c r="U162" s="105"/>
      <c r="V162" s="105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104"/>
      <c r="U165" s="104"/>
      <c r="V165" s="104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104"/>
      <c r="U166" s="104"/>
      <c r="V166" s="104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04"/>
      <c r="U167" s="104"/>
      <c r="V167" s="104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04"/>
      <c r="U168" s="104"/>
      <c r="V168" s="104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103"/>
      <c r="U169" s="103"/>
      <c r="V169" s="103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03"/>
      <c r="U170" s="103"/>
      <c r="V170" s="103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03"/>
      <c r="U171" s="103"/>
      <c r="V171" s="103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03"/>
      <c r="U172" s="103"/>
      <c r="V172" s="103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03"/>
      <c r="U173" s="103"/>
      <c r="V173" s="103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05"/>
      <c r="U174" s="105"/>
      <c r="V174" s="105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104"/>
      <c r="U177" s="104"/>
      <c r="V177" s="104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104"/>
      <c r="U178" s="104"/>
      <c r="V178" s="104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04"/>
      <c r="U179" s="104"/>
      <c r="V179" s="104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04"/>
      <c r="U180" s="104"/>
      <c r="V180" s="104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103"/>
      <c r="U181" s="103"/>
      <c r="V181" s="103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03"/>
      <c r="U182" s="103"/>
      <c r="V182" s="103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03"/>
      <c r="U183" s="103"/>
      <c r="V183" s="103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03"/>
      <c r="U184" s="103"/>
      <c r="V184" s="103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03"/>
      <c r="U185" s="103"/>
      <c r="V185" s="103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05"/>
      <c r="U186" s="105"/>
      <c r="V186" s="105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O38:P38"/>
    <mergeCell ref="O19:P19"/>
    <mergeCell ref="M19:N19"/>
    <mergeCell ref="W33:X33"/>
    <mergeCell ref="T33:U33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P20:P21"/>
    <mergeCell ref="O20:O21"/>
    <mergeCell ref="M39:P39"/>
    <mergeCell ref="M20:N21"/>
    <mergeCell ref="J11:K11"/>
    <mergeCell ref="O22:P22"/>
    <mergeCell ref="Q20:Q21"/>
    <mergeCell ref="R20:R21"/>
    <mergeCell ref="S20:S2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55:V55"/>
    <mergeCell ref="T58:V58"/>
    <mergeCell ref="T54:V54"/>
    <mergeCell ref="T51:V51"/>
    <mergeCell ref="T52:V52"/>
    <mergeCell ref="T168:V168"/>
    <mergeCell ref="T169:V169"/>
    <mergeCell ref="T160:V160"/>
    <mergeCell ref="T161:V161"/>
    <mergeCell ref="T162:V162"/>
    <mergeCell ref="T158:V158"/>
    <mergeCell ref="T159:V159"/>
    <mergeCell ref="T156:V156"/>
    <mergeCell ref="T133:V133"/>
    <mergeCell ref="T134:V134"/>
    <mergeCell ref="T157:V157"/>
    <mergeCell ref="T149:V149"/>
    <mergeCell ref="T150:V150"/>
    <mergeCell ref="T153:V153"/>
    <mergeCell ref="T154:V154"/>
    <mergeCell ref="T155:V155"/>
    <mergeCell ref="T138:V138"/>
    <mergeCell ref="T141:V141"/>
    <mergeCell ref="T142:V142"/>
    <mergeCell ref="T143:V143"/>
    <mergeCell ref="T144:V144"/>
    <mergeCell ref="M22:N22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83:V83"/>
    <mergeCell ref="T129:V129"/>
    <mergeCell ref="T65:V65"/>
    <mergeCell ref="T84:V84"/>
    <mergeCell ref="T85:V85"/>
    <mergeCell ref="O33:P33"/>
    <mergeCell ref="T67:V67"/>
    <mergeCell ref="T78:V78"/>
    <mergeCell ref="T79:V79"/>
    <mergeCell ref="T70:V70"/>
    <mergeCell ref="M28:P28"/>
    <mergeCell ref="M31:P31"/>
    <mergeCell ref="A49:Z49"/>
    <mergeCell ref="N48:S48"/>
    <mergeCell ref="M43:P43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J25:K25"/>
    <mergeCell ref="B32:G32"/>
    <mergeCell ref="B27:H27"/>
    <mergeCell ref="B30:G30"/>
    <mergeCell ref="B28:H28"/>
    <mergeCell ref="J28:K28"/>
    <mergeCell ref="J30:K30"/>
    <mergeCell ref="B44:G44"/>
    <mergeCell ref="B41:H41"/>
    <mergeCell ref="A57:K57"/>
    <mergeCell ref="A50:K50"/>
    <mergeCell ref="A52:K52"/>
    <mergeCell ref="A54:K54"/>
    <mergeCell ref="A55:K55"/>
    <mergeCell ref="J45:K45"/>
    <mergeCell ref="B43:H43"/>
    <mergeCell ref="B40:H40"/>
    <mergeCell ref="B47:H47"/>
    <mergeCell ref="J43:K43"/>
    <mergeCell ref="T145:V145"/>
    <mergeCell ref="T146:V146"/>
    <mergeCell ref="T147:V147"/>
    <mergeCell ref="T148:V148"/>
    <mergeCell ref="T132:V132"/>
    <mergeCell ref="T86:V86"/>
    <mergeCell ref="T165:V165"/>
    <mergeCell ref="T166:V166"/>
    <mergeCell ref="T167:V167"/>
    <mergeCell ref="T130:V130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02:V102"/>
    <mergeCell ref="T103:V103"/>
    <mergeCell ref="T98:V98"/>
    <mergeCell ref="T99:V99"/>
    <mergeCell ref="T100:V100"/>
    <mergeCell ref="T101:V10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F10:G11"/>
    <mergeCell ref="A10:E11"/>
    <mergeCell ref="J23:K23"/>
    <mergeCell ref="I10:Z10"/>
    <mergeCell ref="J12:K12"/>
    <mergeCell ref="J13:K13"/>
    <mergeCell ref="J14:K14"/>
    <mergeCell ref="A18:A21"/>
    <mergeCell ref="J47:K47"/>
    <mergeCell ref="J44:K44"/>
    <mergeCell ref="J27:K27"/>
    <mergeCell ref="M33:N33"/>
    <mergeCell ref="J31:K31"/>
    <mergeCell ref="J33:K33"/>
    <mergeCell ref="J34:K34"/>
    <mergeCell ref="B34:H34"/>
    <mergeCell ref="J46:K46"/>
    <mergeCell ref="B35:H35"/>
    <mergeCell ref="B36:H36"/>
    <mergeCell ref="B37:H37"/>
    <mergeCell ref="B38:H38"/>
    <mergeCell ref="M36:P36"/>
    <mergeCell ref="M37:P37"/>
    <mergeCell ref="M40:P40"/>
    <mergeCell ref="B46:H46"/>
    <mergeCell ref="J40:K40"/>
    <mergeCell ref="J41:K41"/>
    <mergeCell ref="B42:H42"/>
    <mergeCell ref="J42:K42"/>
    <mergeCell ref="B45:H45"/>
    <mergeCell ref="M35:P35"/>
    <mergeCell ref="M44:P44"/>
  </mergeCells>
  <printOptions horizontalCentered="1"/>
  <pageMargins left="0" right="0" top="0.39370078740157483" bottom="0" header="0.31496062992125984" footer="0.31496062992125984"/>
  <pageSetup paperSize="9" scale="97" orientation="portrait" horizontalDpi="180" verticalDpi="180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2012-03-06T03:01:01Z</dcterms:modified>
</cp:coreProperties>
</file>