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мусоропроводом'!$A$1:$Z$54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43"/>
  <c r="F12"/>
  <c r="I14"/>
  <c r="T13"/>
  <c r="T12"/>
  <c r="J14"/>
  <c r="J13"/>
  <c r="U38"/>
  <c r="T38"/>
  <c r="U37"/>
  <c r="T37"/>
  <c r="U36" l="1"/>
  <c r="T36"/>
  <c r="U35"/>
  <c r="T35"/>
  <c r="I13"/>
  <c r="U34"/>
  <c r="T34"/>
  <c r="F15"/>
  <c r="L14"/>
  <c r="L13"/>
  <c r="I44"/>
  <c r="M20"/>
  <c r="J44"/>
  <c r="J40"/>
  <c r="Q41"/>
  <c r="R25"/>
  <c r="J25" l="1"/>
  <c r="W36"/>
  <c r="I43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6" s="1"/>
  <c r="I24"/>
  <c r="I23" s="1"/>
  <c r="M19" s="1"/>
  <c r="I46" l="1"/>
  <c r="P20"/>
</calcChain>
</file>

<file path=xl/sharedStrings.xml><?xml version="1.0" encoding="utf-8"?>
<sst xmlns="http://schemas.openxmlformats.org/spreadsheetml/2006/main" count="73" uniqueCount="71">
  <si>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</si>
  <si>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</si>
  <si>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</si>
  <si>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</si>
  <si>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</si>
  <si>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</si>
  <si>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</si>
  <si>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</si>
  <si>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</si>
  <si>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</si>
  <si>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</si>
  <si>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</si>
  <si>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</si>
  <si>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</si>
  <si>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</si>
  <si>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</si>
  <si>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</si>
  <si>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</si>
  <si>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</si>
  <si>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</si>
  <si>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</si>
  <si>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</si>
  <si>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</si>
  <si>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</si>
  <si>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</si>
  <si>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</si>
  <si>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</si>
  <si>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</si>
  <si>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</si>
  <si>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</si>
  <si>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</si>
  <si>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</si>
  <si>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</si>
  <si>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</si>
  <si>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</si>
  <si>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</si>
  <si>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</si>
  <si>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</si>
  <si>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</si>
  <si>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</si>
  <si>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</si>
  <si>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</si>
  <si>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</si>
  <si>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</si>
  <si>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</si>
  <si>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</si>
  <si>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</si>
  <si>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</si>
  <si>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</si>
  <si>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</si>
  <si>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</si>
  <si>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</si>
  <si>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</si>
  <si>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</si>
  <si>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</si>
  <si>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</si>
  <si>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</si>
  <si>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</si>
  <si>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</si>
  <si>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№6</t>
    </r>
  </si>
  <si>
    <t>Монтаж труб ПП в мусорокамерах -20,2м.</t>
  </si>
  <si>
    <t>5.1</t>
  </si>
  <si>
    <t>5.2</t>
  </si>
  <si>
    <t>Утепление стен  кв. №1 - 9,6 м2</t>
  </si>
  <si>
    <t>Установка прибора учета тепловой энергии</t>
  </si>
  <si>
    <t>7.1</t>
  </si>
  <si>
    <t>Директор                                                                                                       В.В. Коновалов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</si>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</sst>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6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view="pageBreakPreview" zoomScaleNormal="55" zoomScaleSheetLayoutView="100" workbookViewId="0">
      <selection activeCell="Z17" sqref="Z17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26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29" t="s">
        <v>15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41"/>
    </row>
    <row r="5" spans="1:26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26">
      <c r="A7" s="79" t="s">
        <v>11</v>
      </c>
      <c r="B7" s="79"/>
      <c r="C7" s="79"/>
      <c r="D7" s="79"/>
      <c r="E7" s="32">
        <v>4271.2</v>
      </c>
      <c r="F7" s="2" t="s">
        <v>12</v>
      </c>
      <c r="G7" s="3"/>
      <c r="H7" s="3"/>
      <c r="I7" s="21" t="s">
        <v>13</v>
      </c>
      <c r="J7" s="42">
        <v>89</v>
      </c>
      <c r="K7" s="150" t="s">
        <v>14</v>
      </c>
      <c r="L7" s="150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44"/>
      <c r="B10" s="145"/>
      <c r="C10" s="145"/>
      <c r="D10" s="145"/>
      <c r="E10" s="146"/>
      <c r="F10" s="140" t="s">
        <v>36</v>
      </c>
      <c r="G10" s="141"/>
      <c r="H10" s="21"/>
      <c r="I10" s="66" t="s">
        <v>51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>
      <c r="A11" s="147"/>
      <c r="B11" s="148"/>
      <c r="C11" s="148"/>
      <c r="D11" s="148"/>
      <c r="E11" s="149"/>
      <c r="F11" s="142"/>
      <c r="G11" s="143"/>
      <c r="H11" s="15"/>
      <c r="I11" s="61" t="s">
        <v>52</v>
      </c>
      <c r="J11" s="138" t="s">
        <v>28</v>
      </c>
      <c r="K11" s="138"/>
      <c r="L11" s="61" t="s">
        <v>20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63" t="s">
        <v>18</v>
      </c>
    </row>
    <row r="12" spans="1:26" ht="26.25" customHeight="1">
      <c r="A12" s="133" t="s">
        <v>67</v>
      </c>
      <c r="B12" s="134"/>
      <c r="C12" s="134"/>
      <c r="D12" s="134"/>
      <c r="E12" s="135"/>
      <c r="F12" s="131">
        <f>383088.25</f>
        <v>383088.25</v>
      </c>
      <c r="G12" s="132"/>
      <c r="H12" s="15"/>
      <c r="I12" s="61"/>
      <c r="J12" s="138"/>
      <c r="K12" s="138"/>
      <c r="L12" s="61"/>
      <c r="M12" s="79"/>
      <c r="N12" s="79"/>
      <c r="O12" s="79"/>
      <c r="P12" s="79"/>
      <c r="Q12" s="64"/>
      <c r="R12" s="2"/>
      <c r="S12" s="43"/>
      <c r="T12" s="43">
        <f>533942+110167.11</f>
        <v>644109.11</v>
      </c>
      <c r="U12" s="43"/>
      <c r="V12" s="43"/>
      <c r="W12" s="43"/>
      <c r="X12" s="43"/>
      <c r="Y12" s="43"/>
      <c r="Z12" s="61"/>
    </row>
    <row r="13" spans="1:26" ht="15" customHeight="1">
      <c r="A13" s="133" t="s">
        <v>21</v>
      </c>
      <c r="B13" s="134"/>
      <c r="C13" s="134"/>
      <c r="D13" s="134"/>
      <c r="E13" s="135"/>
      <c r="F13" s="131">
        <f>I13+J13+L13+Z13</f>
        <v>2182825</v>
      </c>
      <c r="G13" s="132"/>
      <c r="H13" s="15"/>
      <c r="I13" s="62">
        <f>I23+I31+I32+I33+I40</f>
        <v>680343.72</v>
      </c>
      <c r="J13" s="139">
        <f>T39</f>
        <v>1341016.1200000001</v>
      </c>
      <c r="K13" s="66"/>
      <c r="L13" s="62">
        <f>I44</f>
        <v>151133.76000000001</v>
      </c>
      <c r="M13" s="80"/>
      <c r="N13" s="80"/>
      <c r="O13" s="80"/>
      <c r="P13" s="80"/>
      <c r="Q13" s="64"/>
      <c r="R13" s="2"/>
      <c r="S13" s="43"/>
      <c r="T13" s="60">
        <f>T12*R40/100</f>
        <v>83423.770271084344</v>
      </c>
      <c r="U13" s="43"/>
      <c r="V13" s="43"/>
      <c r="W13" s="43"/>
      <c r="X13" s="43"/>
      <c r="Y13" s="43"/>
      <c r="Z13" s="62">
        <f>I43</f>
        <v>10331.4</v>
      </c>
    </row>
    <row r="14" spans="1:26" ht="14.25" customHeight="1">
      <c r="A14" s="133" t="s">
        <v>68</v>
      </c>
      <c r="B14" s="134"/>
      <c r="C14" s="134"/>
      <c r="D14" s="134"/>
      <c r="E14" s="135"/>
      <c r="F14" s="131">
        <f>I14+J14+L14+Z14</f>
        <v>2130048.7031626506</v>
      </c>
      <c r="G14" s="132"/>
      <c r="H14" s="15"/>
      <c r="I14" s="62">
        <f>J23+J31+J32+J33+T13</f>
        <v>675650.68316265068</v>
      </c>
      <c r="J14" s="139">
        <f>U39</f>
        <v>1311209.1399999999</v>
      </c>
      <c r="K14" s="66"/>
      <c r="L14" s="62">
        <f>111870.46+20987.02</f>
        <v>132857.48000000001</v>
      </c>
      <c r="M14" s="80"/>
      <c r="N14" s="80"/>
      <c r="O14" s="80"/>
      <c r="P14" s="80"/>
      <c r="Q14" s="64"/>
      <c r="R14" s="2"/>
      <c r="S14" s="65"/>
      <c r="T14" s="43"/>
      <c r="U14" s="43"/>
      <c r="V14" s="43"/>
      <c r="W14" s="43"/>
      <c r="X14" s="43"/>
      <c r="Y14" s="43"/>
      <c r="Z14" s="62">
        <f>Z13</f>
        <v>10331.4</v>
      </c>
    </row>
    <row r="15" spans="1:26" ht="15" customHeight="1">
      <c r="A15" s="98" t="s">
        <v>69</v>
      </c>
      <c r="B15" s="99"/>
      <c r="C15" s="99"/>
      <c r="D15" s="99"/>
      <c r="E15" s="100"/>
      <c r="F15" s="75">
        <f>F12+F13-F14</f>
        <v>435864.54683734942</v>
      </c>
      <c r="G15" s="76"/>
      <c r="H15" s="15"/>
      <c r="M15" s="97"/>
      <c r="N15" s="97"/>
      <c r="O15" s="97"/>
      <c r="P15" s="97"/>
      <c r="Q15" s="48"/>
      <c r="R15" s="1"/>
    </row>
    <row r="16" spans="1:26" ht="9" customHeight="1">
      <c r="A16" s="101"/>
      <c r="B16" s="102"/>
      <c r="C16" s="102"/>
      <c r="D16" s="102"/>
      <c r="E16" s="103"/>
      <c r="F16" s="77"/>
      <c r="G16" s="78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91" t="s">
        <v>0</v>
      </c>
      <c r="B18" s="130" t="s">
        <v>1</v>
      </c>
      <c r="C18" s="130"/>
      <c r="D18" s="130"/>
      <c r="E18" s="130"/>
      <c r="F18" s="130"/>
      <c r="G18" s="130"/>
      <c r="H18" s="130"/>
      <c r="I18" s="136" t="s">
        <v>37</v>
      </c>
      <c r="J18" s="136"/>
      <c r="K18" s="136"/>
      <c r="L18" s="16"/>
      <c r="M18" s="114"/>
      <c r="N18" s="115"/>
      <c r="O18" s="116"/>
      <c r="P18" s="117"/>
    </row>
    <row r="19" spans="1:19" ht="12" customHeight="1">
      <c r="A19" s="91"/>
      <c r="B19" s="130"/>
      <c r="C19" s="130"/>
      <c r="D19" s="130"/>
      <c r="E19" s="130"/>
      <c r="F19" s="130"/>
      <c r="G19" s="130"/>
      <c r="H19" s="130"/>
      <c r="I19" s="91" t="s">
        <v>39</v>
      </c>
      <c r="J19" s="91" t="s">
        <v>38</v>
      </c>
      <c r="K19" s="91"/>
      <c r="L19" s="16"/>
      <c r="M19" s="68">
        <f>I23+I31+I32+I33+I40</f>
        <v>680343.72</v>
      </c>
      <c r="N19" s="69"/>
      <c r="O19" s="89"/>
      <c r="P19" s="89"/>
    </row>
    <row r="20" spans="1:19" ht="8.25" customHeight="1">
      <c r="A20" s="91"/>
      <c r="B20" s="130"/>
      <c r="C20" s="130"/>
      <c r="D20" s="130"/>
      <c r="E20" s="130"/>
      <c r="F20" s="130"/>
      <c r="G20" s="130"/>
      <c r="H20" s="130"/>
      <c r="I20" s="91"/>
      <c r="J20" s="91"/>
      <c r="K20" s="91"/>
      <c r="L20" s="16"/>
      <c r="M20" s="90">
        <f>566900.6+113443.12</f>
        <v>680343.72</v>
      </c>
      <c r="N20" s="90"/>
      <c r="O20" s="124"/>
      <c r="P20" s="123">
        <f>M20-M19</f>
        <v>0</v>
      </c>
      <c r="Q20" s="94" t="s">
        <v>54</v>
      </c>
      <c r="R20" s="94" t="s">
        <v>55</v>
      </c>
      <c r="S20" s="121"/>
    </row>
    <row r="21" spans="1:19" ht="12.75" customHeight="1">
      <c r="A21" s="91"/>
      <c r="B21" s="130"/>
      <c r="C21" s="130"/>
      <c r="D21" s="130"/>
      <c r="E21" s="130"/>
      <c r="F21" s="130"/>
      <c r="G21" s="130"/>
      <c r="H21" s="130"/>
      <c r="I21" s="91"/>
      <c r="J21" s="91"/>
      <c r="K21" s="91"/>
      <c r="L21" s="16"/>
      <c r="M21" s="90"/>
      <c r="N21" s="90"/>
      <c r="O21" s="124"/>
      <c r="P21" s="124"/>
      <c r="Q21" s="94"/>
      <c r="R21" s="94"/>
      <c r="S21" s="121"/>
    </row>
    <row r="22" spans="1:19" ht="19.5" customHeight="1">
      <c r="A22" s="137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7"/>
      <c r="M22" s="159"/>
      <c r="N22" s="160"/>
      <c r="O22" s="158"/>
      <c r="P22" s="158"/>
      <c r="Q22" s="51">
        <v>13.28</v>
      </c>
      <c r="R22" s="51">
        <v>100</v>
      </c>
      <c r="S22" s="49"/>
    </row>
    <row r="23" spans="1:19" ht="15.75" customHeight="1">
      <c r="A23" s="4">
        <v>1</v>
      </c>
      <c r="B23" s="108" t="s">
        <v>10</v>
      </c>
      <c r="C23" s="109"/>
      <c r="D23" s="109"/>
      <c r="E23" s="109"/>
      <c r="F23" s="109"/>
      <c r="G23" s="109"/>
      <c r="H23" s="110"/>
      <c r="I23" s="11">
        <f>I24+I25+I26+I27+I28+I29+I30</f>
        <v>250005.82481927713</v>
      </c>
      <c r="J23" s="85">
        <f>J24+J25+J26+J27+J28+J29+J30</f>
        <v>250005.82481927713</v>
      </c>
      <c r="K23" s="86"/>
      <c r="L23" s="19"/>
      <c r="M23" s="36">
        <v>3.82</v>
      </c>
      <c r="N23" s="36">
        <v>4.88</v>
      </c>
      <c r="O23" s="36">
        <v>4.38</v>
      </c>
      <c r="P23" s="38">
        <v>6.99</v>
      </c>
      <c r="Q23" s="50"/>
      <c r="R23" s="50"/>
      <c r="S23" s="31"/>
    </row>
    <row r="24" spans="1:19" ht="15" customHeight="1">
      <c r="A24" s="5" t="s">
        <v>2</v>
      </c>
      <c r="B24" s="111" t="s">
        <v>22</v>
      </c>
      <c r="C24" s="112"/>
      <c r="D24" s="112"/>
      <c r="E24" s="112"/>
      <c r="F24" s="112"/>
      <c r="G24" s="112"/>
      <c r="H24" s="113"/>
      <c r="I24" s="12">
        <f t="shared" ref="I24:I39" si="0">J24</f>
        <v>89141.421144578315</v>
      </c>
      <c r="J24" s="73">
        <f>M20*R24/100</f>
        <v>89141.421144578315</v>
      </c>
      <c r="K24" s="74"/>
      <c r="L24" s="20"/>
      <c r="M24" s="81">
        <v>1.74</v>
      </c>
      <c r="N24" s="82"/>
      <c r="O24" s="82"/>
      <c r="P24" s="82"/>
      <c r="Q24" s="51">
        <v>1.74</v>
      </c>
      <c r="R24" s="50">
        <f>Q24*R22/Q22</f>
        <v>13.102409638554217</v>
      </c>
      <c r="S24" s="31"/>
    </row>
    <row r="25" spans="1:19" ht="13.5" customHeight="1">
      <c r="A25" s="5" t="s">
        <v>3</v>
      </c>
      <c r="B25" s="111" t="s">
        <v>7</v>
      </c>
      <c r="C25" s="112"/>
      <c r="D25" s="112"/>
      <c r="E25" s="112"/>
      <c r="F25" s="112"/>
      <c r="G25" s="112"/>
      <c r="H25" s="113"/>
      <c r="I25" s="12">
        <f t="shared" si="0"/>
        <v>54304.543915662653</v>
      </c>
      <c r="J25" s="73">
        <f>M20*R25/100</f>
        <v>54304.543915662653</v>
      </c>
      <c r="K25" s="74"/>
      <c r="L25" s="20"/>
      <c r="M25" s="37"/>
      <c r="N25" s="37">
        <v>1.06</v>
      </c>
      <c r="O25" s="81">
        <v>0.56000000000000005</v>
      </c>
      <c r="P25" s="82"/>
      <c r="Q25" s="51">
        <v>1.06</v>
      </c>
      <c r="R25" s="50">
        <f>Q25*R22/Q22</f>
        <v>7.9819277108433742</v>
      </c>
      <c r="S25" s="31"/>
    </row>
    <row r="26" spans="1:19" ht="15" customHeight="1">
      <c r="A26" s="5" t="s">
        <v>4</v>
      </c>
      <c r="B26" s="70" t="s">
        <v>23</v>
      </c>
      <c r="C26" s="71"/>
      <c r="D26" s="71"/>
      <c r="E26" s="71"/>
      <c r="F26" s="71"/>
      <c r="G26" s="71"/>
      <c r="H26" s="72"/>
      <c r="I26" s="12">
        <f t="shared" si="0"/>
        <v>0</v>
      </c>
      <c r="J26" s="87">
        <v>0</v>
      </c>
      <c r="K26" s="88"/>
      <c r="L26" s="18"/>
      <c r="M26" s="36"/>
      <c r="N26" s="36"/>
      <c r="O26" s="36"/>
      <c r="P26" s="38">
        <v>2.61</v>
      </c>
      <c r="Q26" s="51"/>
      <c r="R26" s="50"/>
      <c r="S26" s="31"/>
    </row>
    <row r="27" spans="1:19" ht="15" customHeight="1">
      <c r="A27" s="5" t="s">
        <v>5</v>
      </c>
      <c r="B27" s="70" t="s">
        <v>8</v>
      </c>
      <c r="C27" s="71"/>
      <c r="D27" s="71"/>
      <c r="E27" s="71"/>
      <c r="F27" s="71"/>
      <c r="G27" s="71"/>
      <c r="H27" s="72"/>
      <c r="I27" s="12">
        <f t="shared" si="0"/>
        <v>52255.315843373493</v>
      </c>
      <c r="J27" s="87">
        <f>M20*R27/100</f>
        <v>52255.315843373493</v>
      </c>
      <c r="K27" s="88"/>
      <c r="L27" s="18"/>
      <c r="M27" s="81">
        <v>1.02</v>
      </c>
      <c r="N27" s="82"/>
      <c r="O27" s="82"/>
      <c r="P27" s="82"/>
      <c r="Q27" s="51">
        <v>1.02</v>
      </c>
      <c r="R27" s="50">
        <f>Q27*R22/Q22</f>
        <v>7.6807228915662655</v>
      </c>
      <c r="S27" s="31"/>
    </row>
    <row r="28" spans="1:19" ht="14.25" customHeight="1">
      <c r="A28" s="5" t="s">
        <v>6</v>
      </c>
      <c r="B28" s="70" t="s">
        <v>44</v>
      </c>
      <c r="C28" s="71"/>
      <c r="D28" s="71"/>
      <c r="E28" s="71"/>
      <c r="F28" s="71"/>
      <c r="G28" s="71"/>
      <c r="H28" s="72"/>
      <c r="I28" s="35">
        <f t="shared" si="0"/>
        <v>6659.99123493976</v>
      </c>
      <c r="J28" s="87">
        <f>R28*M20/100</f>
        <v>6659.99123493976</v>
      </c>
      <c r="K28" s="88"/>
      <c r="L28" s="18"/>
      <c r="M28" s="81">
        <v>0.13</v>
      </c>
      <c r="N28" s="82"/>
      <c r="O28" s="82"/>
      <c r="P28" s="82"/>
      <c r="Q28" s="51">
        <v>0.13</v>
      </c>
      <c r="R28" s="50">
        <f>Q28*R22/Q22</f>
        <v>0.97891566265060248</v>
      </c>
      <c r="S28" s="31"/>
    </row>
    <row r="29" spans="1:19" ht="15" customHeight="1">
      <c r="A29" s="5" t="s">
        <v>42</v>
      </c>
      <c r="B29" s="70" t="s">
        <v>45</v>
      </c>
      <c r="C29" s="71"/>
      <c r="D29" s="71"/>
      <c r="E29" s="71"/>
      <c r="F29" s="71"/>
      <c r="G29" s="71"/>
      <c r="H29" s="34"/>
      <c r="I29" s="35">
        <f t="shared" si="0"/>
        <v>38423.026355421687</v>
      </c>
      <c r="J29" s="87">
        <f>R29*M20/100</f>
        <v>38423.026355421687</v>
      </c>
      <c r="K29" s="88"/>
      <c r="L29" s="18"/>
      <c r="M29" s="81">
        <v>0.75</v>
      </c>
      <c r="N29" s="82"/>
      <c r="O29" s="82"/>
      <c r="P29" s="82"/>
      <c r="Q29" s="51">
        <v>0.75</v>
      </c>
      <c r="R29" s="50">
        <f>Q29*R22/Q22</f>
        <v>5.6475903614457836</v>
      </c>
      <c r="S29" s="31"/>
    </row>
    <row r="30" spans="1:19" ht="15" customHeight="1">
      <c r="A30" s="5" t="s">
        <v>43</v>
      </c>
      <c r="B30" s="70" t="s">
        <v>46</v>
      </c>
      <c r="C30" s="71"/>
      <c r="D30" s="71"/>
      <c r="E30" s="71"/>
      <c r="F30" s="71"/>
      <c r="G30" s="71"/>
      <c r="H30" s="34"/>
      <c r="I30" s="35">
        <f t="shared" si="0"/>
        <v>9221.5263253012035</v>
      </c>
      <c r="J30" s="87">
        <f>M20*R30/100</f>
        <v>9221.5263253012035</v>
      </c>
      <c r="K30" s="88"/>
      <c r="L30" s="18"/>
      <c r="M30" s="81">
        <v>0.18</v>
      </c>
      <c r="N30" s="82"/>
      <c r="O30" s="82"/>
      <c r="P30" s="82"/>
      <c r="Q30" s="51">
        <v>0.18</v>
      </c>
      <c r="R30" s="50">
        <f>Q30*R22/Q22</f>
        <v>1.3554216867469879</v>
      </c>
      <c r="S30" s="31"/>
    </row>
    <row r="31" spans="1:19" ht="14.25" customHeight="1">
      <c r="A31" s="4">
        <v>2</v>
      </c>
      <c r="B31" s="83" t="s">
        <v>19</v>
      </c>
      <c r="C31" s="84"/>
      <c r="D31" s="84"/>
      <c r="E31" s="84"/>
      <c r="F31" s="84"/>
      <c r="G31" s="84"/>
      <c r="H31" s="104"/>
      <c r="I31" s="11">
        <f t="shared" si="0"/>
        <v>70698.368493975897</v>
      </c>
      <c r="J31" s="85">
        <f>M20*R31/100</f>
        <v>70698.368493975897</v>
      </c>
      <c r="K31" s="86"/>
      <c r="L31" s="19"/>
      <c r="M31" s="81">
        <v>1.38</v>
      </c>
      <c r="N31" s="82"/>
      <c r="O31" s="82"/>
      <c r="P31" s="82"/>
      <c r="Q31" s="51">
        <v>1.38</v>
      </c>
      <c r="R31" s="50">
        <f>Q31*R22/Q22</f>
        <v>10.391566265060241</v>
      </c>
      <c r="S31" s="31"/>
    </row>
    <row r="32" spans="1:19" ht="14.25" customHeight="1">
      <c r="A32" s="4">
        <v>3</v>
      </c>
      <c r="B32" s="83" t="s">
        <v>47</v>
      </c>
      <c r="C32" s="84"/>
      <c r="D32" s="84"/>
      <c r="E32" s="84"/>
      <c r="F32" s="84"/>
      <c r="G32" s="84"/>
      <c r="H32" s="33"/>
      <c r="I32" s="11">
        <f t="shared" si="0"/>
        <v>47132.245662650595</v>
      </c>
      <c r="J32" s="85">
        <f>M20*R32/100</f>
        <v>47132.245662650595</v>
      </c>
      <c r="K32" s="86"/>
      <c r="L32" s="19"/>
      <c r="M32" s="81">
        <v>0.92</v>
      </c>
      <c r="N32" s="82"/>
      <c r="O32" s="82"/>
      <c r="P32" s="82"/>
      <c r="Q32" s="51">
        <v>0.92</v>
      </c>
      <c r="R32" s="50">
        <f>Q32*R22/Q22</f>
        <v>6.927710843373494</v>
      </c>
      <c r="S32" s="31"/>
    </row>
    <row r="33" spans="1:26" ht="26.25" customHeight="1">
      <c r="A33" s="6">
        <v>4</v>
      </c>
      <c r="B33" s="105" t="s">
        <v>29</v>
      </c>
      <c r="C33" s="106"/>
      <c r="D33" s="106"/>
      <c r="E33" s="106"/>
      <c r="F33" s="106"/>
      <c r="G33" s="106"/>
      <c r="H33" s="107"/>
      <c r="I33" s="11">
        <f t="shared" si="0"/>
        <v>224390.47391566265</v>
      </c>
      <c r="J33" s="85">
        <f>J34+J35+J36+J37+J38+J39</f>
        <v>224390.47391566265</v>
      </c>
      <c r="K33" s="86"/>
      <c r="L33" s="19"/>
      <c r="M33" s="81">
        <v>4.38</v>
      </c>
      <c r="N33" s="154"/>
      <c r="O33" s="81">
        <v>5.72</v>
      </c>
      <c r="P33" s="82"/>
      <c r="Q33" s="51"/>
      <c r="R33" s="50"/>
      <c r="S33" s="31"/>
      <c r="T33" s="94" t="s">
        <v>56</v>
      </c>
      <c r="U33" s="94"/>
      <c r="W33" s="92" t="s">
        <v>57</v>
      </c>
      <c r="X33" s="93"/>
    </row>
    <row r="34" spans="1:26" ht="15" customHeight="1">
      <c r="A34" s="5" t="s">
        <v>25</v>
      </c>
      <c r="B34" s="70" t="s">
        <v>30</v>
      </c>
      <c r="C34" s="71"/>
      <c r="D34" s="71"/>
      <c r="E34" s="71"/>
      <c r="F34" s="71"/>
      <c r="G34" s="71"/>
      <c r="H34" s="72"/>
      <c r="I34" s="12">
        <f t="shared" si="0"/>
        <v>33299.956174698797</v>
      </c>
      <c r="J34" s="73">
        <f>M20*R34/100</f>
        <v>33299.956174698797</v>
      </c>
      <c r="K34" s="74"/>
      <c r="L34" s="20"/>
      <c r="M34" s="81">
        <v>0.65</v>
      </c>
      <c r="N34" s="82"/>
      <c r="O34" s="82"/>
      <c r="P34" s="82"/>
      <c r="Q34" s="50">
        <v>0.65</v>
      </c>
      <c r="R34" s="50">
        <f>Q34*R22/Q22</f>
        <v>4.8945783132530121</v>
      </c>
      <c r="S34" s="31"/>
      <c r="T34" s="43">
        <f>519096.37+115407.9</f>
        <v>634504.27</v>
      </c>
      <c r="U34" s="43">
        <f>476962.09+135006.98</f>
        <v>611969.07000000007</v>
      </c>
      <c r="W34" s="43">
        <v>1780</v>
      </c>
      <c r="X34" s="43">
        <v>2108</v>
      </c>
    </row>
    <row r="35" spans="1:26" ht="13.5" customHeight="1">
      <c r="A35" s="5" t="s">
        <v>40</v>
      </c>
      <c r="B35" s="70" t="s">
        <v>31</v>
      </c>
      <c r="C35" s="71"/>
      <c r="D35" s="71"/>
      <c r="E35" s="71"/>
      <c r="F35" s="71"/>
      <c r="G35" s="71"/>
      <c r="H35" s="72"/>
      <c r="I35" s="12">
        <f t="shared" si="0"/>
        <v>39447.640391566267</v>
      </c>
      <c r="J35" s="73">
        <f>M20*R35/100</f>
        <v>39447.640391566267</v>
      </c>
      <c r="K35" s="74"/>
      <c r="L35" s="20"/>
      <c r="M35" s="81">
        <v>0.77</v>
      </c>
      <c r="N35" s="82"/>
      <c r="O35" s="82"/>
      <c r="P35" s="82"/>
      <c r="Q35" s="50">
        <v>0.77</v>
      </c>
      <c r="R35" s="50">
        <f>Q35*R22/Q22</f>
        <v>5.7981927710843379</v>
      </c>
      <c r="S35" s="31"/>
      <c r="T35" s="43">
        <f>25614.34+152255.55</f>
        <v>177869.88999999998</v>
      </c>
      <c r="U35" s="43">
        <f>33566.4+146081.71</f>
        <v>179648.11</v>
      </c>
      <c r="W35" s="43">
        <v>8551.4</v>
      </c>
      <c r="X35" s="43">
        <v>8208.16</v>
      </c>
    </row>
    <row r="36" spans="1:26" ht="17.25" customHeight="1">
      <c r="A36" s="5" t="s">
        <v>41</v>
      </c>
      <c r="B36" s="70" t="s">
        <v>32</v>
      </c>
      <c r="C36" s="71"/>
      <c r="D36" s="71"/>
      <c r="E36" s="71"/>
      <c r="F36" s="71"/>
      <c r="G36" s="71"/>
      <c r="H36" s="72"/>
      <c r="I36" s="12">
        <f t="shared" si="0"/>
        <v>34324.570210843376</v>
      </c>
      <c r="J36" s="73">
        <f>M20*R36/100</f>
        <v>34324.570210843376</v>
      </c>
      <c r="K36" s="74"/>
      <c r="L36" s="20"/>
      <c r="M36" s="81">
        <v>0.67</v>
      </c>
      <c r="N36" s="82"/>
      <c r="O36" s="82"/>
      <c r="P36" s="82"/>
      <c r="Q36" s="50">
        <v>0.67</v>
      </c>
      <c r="R36" s="50">
        <f>Q36*R22/Q22</f>
        <v>5.0451807228915664</v>
      </c>
      <c r="S36" s="31"/>
      <c r="T36" s="43">
        <f>14342.31+97519</f>
        <v>111861.31</v>
      </c>
      <c r="U36" s="43">
        <f>21238.95+91702.01</f>
        <v>112940.95999999999</v>
      </c>
      <c r="W36" s="47">
        <f>SUM(W34:W35)</f>
        <v>10331.4</v>
      </c>
      <c r="X36" s="47">
        <f>SUM(X34:X35)</f>
        <v>10316.16</v>
      </c>
    </row>
    <row r="37" spans="1:26" ht="17.25" customHeight="1">
      <c r="A37" s="5" t="s">
        <v>48</v>
      </c>
      <c r="B37" s="70" t="s">
        <v>33</v>
      </c>
      <c r="C37" s="71"/>
      <c r="D37" s="71"/>
      <c r="E37" s="71"/>
      <c r="F37" s="71"/>
      <c r="G37" s="71"/>
      <c r="H37" s="72"/>
      <c r="I37" s="12">
        <f t="shared" si="0"/>
        <v>23053.815813253008</v>
      </c>
      <c r="J37" s="73">
        <f>M20*R37/100</f>
        <v>23053.815813253008</v>
      </c>
      <c r="K37" s="74"/>
      <c r="L37" s="20"/>
      <c r="M37" s="81">
        <v>0.45</v>
      </c>
      <c r="N37" s="82"/>
      <c r="O37" s="82"/>
      <c r="P37" s="82"/>
      <c r="Q37" s="50">
        <v>0.45</v>
      </c>
      <c r="R37" s="50">
        <f>Q37*R22/Q22</f>
        <v>3.3885542168674698</v>
      </c>
      <c r="S37" s="31"/>
      <c r="T37" s="44">
        <f>167631.21+31472.62</f>
        <v>199103.83</v>
      </c>
      <c r="U37" s="43">
        <f>33125.56+158123.71</f>
        <v>191249.27</v>
      </c>
    </row>
    <row r="38" spans="1:26" ht="15" customHeight="1">
      <c r="A38" s="5" t="s">
        <v>49</v>
      </c>
      <c r="B38" s="70" t="s">
        <v>34</v>
      </c>
      <c r="C38" s="71"/>
      <c r="D38" s="71"/>
      <c r="E38" s="71"/>
      <c r="F38" s="71"/>
      <c r="G38" s="71"/>
      <c r="H38" s="72"/>
      <c r="I38" s="12">
        <f t="shared" si="0"/>
        <v>0</v>
      </c>
      <c r="J38" s="87">
        <v>0</v>
      </c>
      <c r="K38" s="88"/>
      <c r="L38" s="18"/>
      <c r="M38" s="36"/>
      <c r="N38" s="36"/>
      <c r="O38" s="81">
        <v>1.34</v>
      </c>
      <c r="P38" s="82"/>
      <c r="Q38" s="50"/>
      <c r="R38" s="50"/>
      <c r="S38" s="31"/>
      <c r="T38" s="43">
        <f>35260.87+182415.95</f>
        <v>217676.82</v>
      </c>
      <c r="U38" s="43">
        <f>38572.55+176829.18</f>
        <v>215401.72999999998</v>
      </c>
    </row>
    <row r="39" spans="1:26" ht="17.25" customHeight="1">
      <c r="A39" s="5" t="s">
        <v>50</v>
      </c>
      <c r="B39" s="70" t="s">
        <v>24</v>
      </c>
      <c r="C39" s="71"/>
      <c r="D39" s="71"/>
      <c r="E39" s="71"/>
      <c r="F39" s="71"/>
      <c r="G39" s="71"/>
      <c r="H39" s="72"/>
      <c r="I39" s="12">
        <f t="shared" si="0"/>
        <v>94264.491325301191</v>
      </c>
      <c r="J39" s="73">
        <f>M20*R39/100</f>
        <v>94264.491325301191</v>
      </c>
      <c r="K39" s="74"/>
      <c r="L39" s="20"/>
      <c r="M39" s="81">
        <v>1.84</v>
      </c>
      <c r="N39" s="82"/>
      <c r="O39" s="82"/>
      <c r="P39" s="82"/>
      <c r="Q39" s="52">
        <v>1.84</v>
      </c>
      <c r="R39" s="52">
        <f>Q39*R22/Q22</f>
        <v>13.855421686746988</v>
      </c>
      <c r="S39" s="31"/>
      <c r="T39" s="47">
        <f>SUM(T34:T38)</f>
        <v>1341016.1200000001</v>
      </c>
      <c r="U39" s="47">
        <f>SUM(U34:U38)</f>
        <v>1311209.1399999999</v>
      </c>
    </row>
    <row r="40" spans="1:26" ht="15" customHeight="1">
      <c r="A40" s="4">
        <v>5</v>
      </c>
      <c r="B40" s="105" t="s">
        <v>9</v>
      </c>
      <c r="C40" s="106"/>
      <c r="D40" s="106"/>
      <c r="E40" s="106"/>
      <c r="F40" s="106"/>
      <c r="G40" s="106"/>
      <c r="H40" s="107"/>
      <c r="I40" s="11">
        <f>M20*R40/100</f>
        <v>88116.807108433728</v>
      </c>
      <c r="J40" s="85">
        <f>J41+J42</f>
        <v>12830</v>
      </c>
      <c r="K40" s="86"/>
      <c r="L40" s="19"/>
      <c r="M40" s="81">
        <v>1.72</v>
      </c>
      <c r="N40" s="82"/>
      <c r="O40" s="82"/>
      <c r="P40" s="82"/>
      <c r="Q40" s="50">
        <v>1.72</v>
      </c>
      <c r="R40" s="50">
        <f>Q40*R22/Q22</f>
        <v>12.951807228915664</v>
      </c>
      <c r="S40" s="31"/>
      <c r="T40" s="53"/>
      <c r="U40" s="53"/>
    </row>
    <row r="41" spans="1:26" ht="15" customHeight="1">
      <c r="A41" s="5" t="s">
        <v>61</v>
      </c>
      <c r="B41" s="70" t="s">
        <v>60</v>
      </c>
      <c r="C41" s="71"/>
      <c r="D41" s="71"/>
      <c r="E41" s="71"/>
      <c r="F41" s="71"/>
      <c r="G41" s="71"/>
      <c r="H41" s="72"/>
      <c r="I41" s="35"/>
      <c r="J41" s="73">
        <v>9157</v>
      </c>
      <c r="K41" s="74"/>
      <c r="L41" s="19"/>
      <c r="M41" s="45"/>
      <c r="N41" s="46"/>
      <c r="O41" s="46"/>
      <c r="P41" s="46"/>
      <c r="Q41" s="54">
        <f>SUM(Q24:Q40)</f>
        <v>13.28</v>
      </c>
      <c r="R41" s="54">
        <f>SUM(R24:R40)</f>
        <v>100.00000000000003</v>
      </c>
      <c r="S41" s="31"/>
      <c r="T41" s="53"/>
      <c r="U41" s="53"/>
    </row>
    <row r="42" spans="1:26" ht="15" customHeight="1">
      <c r="A42" s="5" t="s">
        <v>62</v>
      </c>
      <c r="B42" s="70" t="s">
        <v>63</v>
      </c>
      <c r="C42" s="71"/>
      <c r="D42" s="71"/>
      <c r="E42" s="71"/>
      <c r="F42" s="71"/>
      <c r="G42" s="71"/>
      <c r="H42" s="72"/>
      <c r="I42" s="35"/>
      <c r="J42" s="73">
        <v>3673</v>
      </c>
      <c r="K42" s="74"/>
      <c r="L42" s="19"/>
      <c r="M42" s="56"/>
      <c r="N42" s="57"/>
      <c r="O42" s="57"/>
      <c r="P42" s="57"/>
      <c r="Q42" s="54"/>
      <c r="R42" s="55"/>
      <c r="S42" s="31"/>
      <c r="T42" s="53"/>
      <c r="U42" s="53"/>
    </row>
    <row r="43" spans="1:26" ht="15" customHeight="1">
      <c r="A43" s="4">
        <v>6</v>
      </c>
      <c r="B43" s="83" t="s">
        <v>18</v>
      </c>
      <c r="C43" s="84"/>
      <c r="D43" s="84"/>
      <c r="E43" s="84"/>
      <c r="F43" s="84"/>
      <c r="G43" s="84"/>
      <c r="H43" s="104"/>
      <c r="I43" s="11">
        <f>W36</f>
        <v>10331.4</v>
      </c>
      <c r="J43" s="85">
        <f>I43</f>
        <v>10331.4</v>
      </c>
      <c r="K43" s="86"/>
      <c r="L43" s="20"/>
      <c r="M43" s="125"/>
      <c r="N43" s="126"/>
      <c r="O43" s="126"/>
      <c r="P43" s="126"/>
      <c r="Q43" s="50"/>
      <c r="R43" s="50"/>
      <c r="S43" s="31"/>
      <c r="T43" s="53"/>
      <c r="U43" s="53"/>
    </row>
    <row r="44" spans="1:26" ht="15" customHeight="1">
      <c r="A44" s="4">
        <v>7</v>
      </c>
      <c r="B44" s="105" t="s">
        <v>20</v>
      </c>
      <c r="C44" s="106"/>
      <c r="D44" s="106"/>
      <c r="E44" s="106"/>
      <c r="F44" s="106"/>
      <c r="G44" s="106"/>
      <c r="H44" s="13"/>
      <c r="I44" s="11">
        <f>125944.8+25188.96</f>
        <v>151133.76000000001</v>
      </c>
      <c r="J44" s="85">
        <f>J45</f>
        <v>104867</v>
      </c>
      <c r="K44" s="86"/>
      <c r="L44" s="19"/>
      <c r="M44" s="127">
        <v>2.71</v>
      </c>
      <c r="N44" s="127"/>
      <c r="O44" s="127"/>
      <c r="P44" s="128"/>
      <c r="Q44" s="51"/>
      <c r="R44" s="51"/>
      <c r="S44" s="31"/>
    </row>
    <row r="45" spans="1:26" ht="15" customHeight="1">
      <c r="A45" s="5" t="s">
        <v>65</v>
      </c>
      <c r="B45" s="70" t="s">
        <v>64</v>
      </c>
      <c r="C45" s="71"/>
      <c r="D45" s="71"/>
      <c r="E45" s="71"/>
      <c r="F45" s="71"/>
      <c r="G45" s="71"/>
      <c r="H45" s="72"/>
      <c r="I45" s="35"/>
      <c r="J45" s="73">
        <v>104867</v>
      </c>
      <c r="K45" s="74"/>
      <c r="L45" s="19"/>
      <c r="M45" s="58"/>
      <c r="N45" s="58"/>
      <c r="O45" s="58"/>
      <c r="P45" s="58"/>
      <c r="Q45" s="59"/>
      <c r="R45" s="59"/>
      <c r="S45" s="31"/>
    </row>
    <row r="46" spans="1:26" ht="16.5" customHeight="1">
      <c r="A46" s="8"/>
      <c r="B46" s="155" t="s">
        <v>27</v>
      </c>
      <c r="C46" s="156"/>
      <c r="D46" s="156"/>
      <c r="E46" s="156"/>
      <c r="F46" s="156"/>
      <c r="G46" s="156"/>
      <c r="H46" s="157"/>
      <c r="I46" s="10">
        <f>I23+I31+I33+I40+I43+I44+I32</f>
        <v>841808.87999999989</v>
      </c>
      <c r="J46" s="151">
        <f>J23+J31+J32+J33+J40+J43+J44</f>
        <v>720255.31289156631</v>
      </c>
      <c r="K46" s="152"/>
      <c r="L46" s="19"/>
      <c r="M46" s="9"/>
      <c r="N46" s="9"/>
      <c r="O46" s="9"/>
      <c r="P46" s="28"/>
      <c r="Q46" s="23"/>
      <c r="R46" s="14"/>
    </row>
    <row r="47" spans="1:26" ht="7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122"/>
      <c r="O47" s="122"/>
      <c r="P47" s="122"/>
      <c r="Q47" s="122"/>
      <c r="R47" s="122"/>
      <c r="S47" s="122"/>
    </row>
    <row r="48" spans="1:26" ht="62.25" customHeight="1">
      <c r="A48" s="67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38">
      <c r="A49" s="153" t="s">
        <v>66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T49" s="118"/>
      <c r="U49" s="118"/>
      <c r="V49" s="118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7.5" customHeight="1">
      <c r="T50" s="118"/>
      <c r="U50" s="118"/>
      <c r="V50" s="118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12" customHeight="1">
      <c r="A51" s="153" t="s">
        <v>53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T51" s="118"/>
      <c r="U51" s="118"/>
      <c r="V51" s="118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118"/>
      <c r="U52" s="118"/>
      <c r="V52" s="118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153" t="s">
        <v>26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T53" s="118"/>
      <c r="U53" s="118"/>
      <c r="V53" s="118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T54" s="119"/>
      <c r="U54" s="119"/>
      <c r="V54" s="119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9"/>
      <c r="AK54" s="29"/>
      <c r="AL54" s="29"/>
    </row>
    <row r="55" spans="1:38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T57" s="120"/>
      <c r="U57" s="120"/>
      <c r="V57" s="120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9"/>
      <c r="AJ57" s="29"/>
      <c r="AK57" s="29"/>
      <c r="AL57" s="29"/>
    </row>
    <row r="58" spans="1:38">
      <c r="T58" s="120"/>
      <c r="U58" s="120"/>
      <c r="V58" s="120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120"/>
      <c r="U59" s="120"/>
      <c r="V59" s="120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120"/>
      <c r="U60" s="120"/>
      <c r="V60" s="120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29"/>
      <c r="AK60" s="29"/>
      <c r="AL60" s="29"/>
    </row>
    <row r="61" spans="1:38">
      <c r="T61" s="118"/>
      <c r="U61" s="118"/>
      <c r="V61" s="118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18"/>
      <c r="U62" s="118"/>
      <c r="V62" s="118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18"/>
      <c r="U63" s="118"/>
      <c r="V63" s="118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18"/>
      <c r="U64" s="118"/>
      <c r="V64" s="118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18"/>
      <c r="U65" s="118"/>
      <c r="V65" s="118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19"/>
      <c r="U66" s="119"/>
      <c r="V66" s="11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120"/>
      <c r="U69" s="120"/>
      <c r="V69" s="120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9"/>
      <c r="AH69" s="29"/>
      <c r="AI69" s="29"/>
      <c r="AJ69" s="29"/>
      <c r="AK69" s="29"/>
      <c r="AL69" s="29"/>
    </row>
    <row r="70" spans="20:38">
      <c r="T70" s="120"/>
      <c r="U70" s="120"/>
      <c r="V70" s="120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120"/>
      <c r="U71" s="120"/>
      <c r="V71" s="120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120"/>
      <c r="U72" s="120"/>
      <c r="V72" s="120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29"/>
      <c r="AK72" s="29"/>
      <c r="AL72" s="29"/>
    </row>
    <row r="73" spans="20:38">
      <c r="T73" s="118"/>
      <c r="U73" s="118"/>
      <c r="V73" s="118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18"/>
      <c r="U74" s="118"/>
      <c r="V74" s="118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18"/>
      <c r="U75" s="118"/>
      <c r="V75" s="118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18"/>
      <c r="U76" s="118"/>
      <c r="V76" s="118"/>
      <c r="W76" s="26"/>
      <c r="X76" s="26"/>
      <c r="Y76" s="26"/>
      <c r="Z76" s="26"/>
      <c r="AA76" s="30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18"/>
      <c r="U77" s="118"/>
      <c r="V77" s="118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19"/>
      <c r="U78" s="119"/>
      <c r="V78" s="119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120"/>
      <c r="U81" s="120"/>
      <c r="V81" s="120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9"/>
      <c r="AH81" s="29"/>
      <c r="AI81" s="29"/>
      <c r="AJ81" s="29"/>
      <c r="AK81" s="29"/>
      <c r="AL81" s="29"/>
    </row>
    <row r="82" spans="20:38">
      <c r="T82" s="120"/>
      <c r="U82" s="120"/>
      <c r="V82" s="120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120"/>
      <c r="U83" s="120"/>
      <c r="V83" s="120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120"/>
      <c r="U84" s="120"/>
      <c r="V84" s="120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9"/>
      <c r="AL84" s="29"/>
    </row>
    <row r="85" spans="20:38">
      <c r="T85" s="118"/>
      <c r="U85" s="118"/>
      <c r="V85" s="118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18"/>
      <c r="U86" s="118"/>
      <c r="V86" s="118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18"/>
      <c r="U87" s="118"/>
      <c r="V87" s="118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18"/>
      <c r="U88" s="118"/>
      <c r="V88" s="118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18"/>
      <c r="U89" s="118"/>
      <c r="V89" s="118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19"/>
      <c r="U90" s="119"/>
      <c r="V90" s="119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120"/>
      <c r="U93" s="120"/>
      <c r="V93" s="120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</row>
    <row r="94" spans="20:38">
      <c r="T94" s="120"/>
      <c r="U94" s="120"/>
      <c r="V94" s="120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120"/>
      <c r="U95" s="120"/>
      <c r="V95" s="120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20"/>
      <c r="U96" s="120"/>
      <c r="V96" s="120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9"/>
      <c r="AL96" s="29"/>
    </row>
    <row r="97" spans="20:38">
      <c r="T97" s="118"/>
      <c r="U97" s="118"/>
      <c r="V97" s="118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18"/>
      <c r="U98" s="118"/>
      <c r="V98" s="118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18"/>
      <c r="U99" s="118"/>
      <c r="V99" s="118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18"/>
      <c r="U100" s="118"/>
      <c r="V100" s="118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18"/>
      <c r="U101" s="118"/>
      <c r="V101" s="118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19"/>
      <c r="U102" s="119"/>
      <c r="V102" s="119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120"/>
      <c r="U114" s="120"/>
      <c r="V114" s="120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9"/>
      <c r="AH114" s="29"/>
      <c r="AI114" s="29"/>
      <c r="AJ114" s="29"/>
      <c r="AK114" s="29"/>
    </row>
    <row r="115" spans="20:38">
      <c r="T115" s="120"/>
      <c r="U115" s="120"/>
      <c r="V115" s="120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8">
      <c r="T116" s="120"/>
      <c r="U116" s="120"/>
      <c r="V116" s="120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120"/>
      <c r="U117" s="120"/>
      <c r="V117" s="120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29"/>
      <c r="AK117" s="29"/>
    </row>
    <row r="118" spans="20:38">
      <c r="T118" s="118"/>
      <c r="U118" s="118"/>
      <c r="V118" s="118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8">
      <c r="T119" s="118"/>
      <c r="U119" s="118"/>
      <c r="V119" s="118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18"/>
      <c r="U120" s="118"/>
      <c r="V120" s="118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18"/>
      <c r="U121" s="118"/>
      <c r="V121" s="118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18"/>
      <c r="U122" s="118"/>
      <c r="V122" s="118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19"/>
      <c r="U123" s="119"/>
      <c r="V123" s="119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9"/>
    </row>
    <row r="124" spans="20:38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120"/>
      <c r="U128" s="120"/>
      <c r="V128" s="120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9"/>
      <c r="AH128" s="29"/>
      <c r="AI128" s="29"/>
      <c r="AJ128" s="29"/>
      <c r="AK128" s="29"/>
    </row>
    <row r="129" spans="20:37">
      <c r="T129" s="120"/>
      <c r="U129" s="120"/>
      <c r="V129" s="120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120"/>
      <c r="U130" s="120"/>
      <c r="V130" s="120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120"/>
      <c r="U131" s="120"/>
      <c r="V131" s="120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9"/>
    </row>
    <row r="132" spans="20:37">
      <c r="T132" s="118"/>
      <c r="U132" s="118"/>
      <c r="V132" s="118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18"/>
      <c r="U133" s="118"/>
      <c r="V133" s="118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18"/>
      <c r="U134" s="118"/>
      <c r="V134" s="118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18"/>
      <c r="U135" s="118"/>
      <c r="V135" s="118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18"/>
      <c r="U136" s="118"/>
      <c r="V136" s="118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19"/>
      <c r="U137" s="119"/>
      <c r="V137" s="119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120"/>
      <c r="U140" s="120"/>
      <c r="V140" s="120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9"/>
      <c r="AJ140" s="29"/>
      <c r="AK140" s="29"/>
    </row>
    <row r="141" spans="20:37">
      <c r="T141" s="120"/>
      <c r="U141" s="120"/>
      <c r="V141" s="120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120"/>
      <c r="U142" s="120"/>
      <c r="V142" s="120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120"/>
      <c r="U143" s="120"/>
      <c r="V143" s="120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9"/>
      <c r="AJ143" s="29"/>
      <c r="AK143" s="29"/>
    </row>
    <row r="144" spans="20:37">
      <c r="T144" s="118"/>
      <c r="U144" s="118"/>
      <c r="V144" s="118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18"/>
      <c r="U145" s="118"/>
      <c r="V145" s="118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18"/>
      <c r="U146" s="118"/>
      <c r="V146" s="118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18"/>
      <c r="U147" s="118"/>
      <c r="V147" s="118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18"/>
      <c r="U148" s="118"/>
      <c r="V148" s="118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19"/>
      <c r="U149" s="119"/>
      <c r="V149" s="119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120"/>
      <c r="U152" s="120"/>
      <c r="V152" s="120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9"/>
      <c r="AH152" s="29"/>
      <c r="AI152" s="29"/>
      <c r="AJ152" s="29"/>
      <c r="AK152" s="29"/>
    </row>
    <row r="153" spans="20:37">
      <c r="T153" s="120"/>
      <c r="U153" s="120"/>
      <c r="V153" s="120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120"/>
      <c r="U154" s="120"/>
      <c r="V154" s="120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120"/>
      <c r="U155" s="120"/>
      <c r="V155" s="120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29"/>
      <c r="AK155" s="29"/>
    </row>
    <row r="156" spans="20:37">
      <c r="T156" s="118"/>
      <c r="U156" s="118"/>
      <c r="V156" s="118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18"/>
      <c r="U157" s="118"/>
      <c r="V157" s="118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18"/>
      <c r="U158" s="118"/>
      <c r="V158" s="118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18"/>
      <c r="U159" s="118"/>
      <c r="V159" s="118"/>
      <c r="W159" s="26"/>
      <c r="X159" s="26"/>
      <c r="Y159" s="26"/>
      <c r="Z159" s="26"/>
      <c r="AA159" s="30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18"/>
      <c r="U160" s="118"/>
      <c r="V160" s="118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19"/>
      <c r="U161" s="119"/>
      <c r="V161" s="119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120"/>
      <c r="U164" s="120"/>
      <c r="V164" s="120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9"/>
      <c r="AH164" s="29"/>
      <c r="AI164" s="29"/>
      <c r="AJ164" s="29"/>
      <c r="AK164" s="29"/>
    </row>
    <row r="165" spans="20:37">
      <c r="T165" s="120"/>
      <c r="U165" s="120"/>
      <c r="V165" s="120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120"/>
      <c r="U166" s="120"/>
      <c r="V166" s="120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120"/>
      <c r="U167" s="120"/>
      <c r="V167" s="120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9"/>
    </row>
    <row r="168" spans="20:37">
      <c r="T168" s="118"/>
      <c r="U168" s="118"/>
      <c r="V168" s="118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18"/>
      <c r="U169" s="118"/>
      <c r="V169" s="118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18"/>
      <c r="U170" s="118"/>
      <c r="V170" s="118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18"/>
      <c r="U171" s="118"/>
      <c r="V171" s="118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18"/>
      <c r="U172" s="118"/>
      <c r="V172" s="118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19"/>
      <c r="U173" s="119"/>
      <c r="V173" s="119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120"/>
      <c r="U176" s="120"/>
      <c r="V176" s="120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9"/>
    </row>
    <row r="177" spans="20:37">
      <c r="T177" s="120"/>
      <c r="U177" s="120"/>
      <c r="V177" s="120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120"/>
      <c r="U178" s="120"/>
      <c r="V178" s="120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20"/>
      <c r="U179" s="120"/>
      <c r="V179" s="120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9"/>
    </row>
    <row r="180" spans="20:37">
      <c r="T180" s="118"/>
      <c r="U180" s="118"/>
      <c r="V180" s="118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18"/>
      <c r="U181" s="118"/>
      <c r="V181" s="118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18"/>
      <c r="U182" s="118"/>
      <c r="V182" s="118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18"/>
      <c r="U183" s="118"/>
      <c r="V183" s="118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18"/>
      <c r="U184" s="118"/>
      <c r="V184" s="118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19"/>
      <c r="U185" s="119"/>
      <c r="V185" s="119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</sheetData>
  <sheetProtection password="CE28" sheet="1" objects="1" scenarios="1" selectLockedCells="1" selectUnlockedCells="1"/>
  <mergeCells count="225">
    <mergeCell ref="B30:G30"/>
    <mergeCell ref="O22:P22"/>
    <mergeCell ref="O38:P38"/>
    <mergeCell ref="M35:P35"/>
    <mergeCell ref="J30:K30"/>
    <mergeCell ref="M22:N22"/>
    <mergeCell ref="J23:K23"/>
    <mergeCell ref="J27:K27"/>
    <mergeCell ref="B34:H34"/>
    <mergeCell ref="J25:K25"/>
    <mergeCell ref="B28:H28"/>
    <mergeCell ref="M36:P36"/>
    <mergeCell ref="M37:P37"/>
    <mergeCell ref="J37:K37"/>
    <mergeCell ref="J38:K38"/>
    <mergeCell ref="O25:P25"/>
    <mergeCell ref="B29:G29"/>
    <mergeCell ref="M33:N33"/>
    <mergeCell ref="J31:K31"/>
    <mergeCell ref="J33:K33"/>
    <mergeCell ref="J45:K45"/>
    <mergeCell ref="B43:H43"/>
    <mergeCell ref="B40:H40"/>
    <mergeCell ref="B46:H46"/>
    <mergeCell ref="J43:K43"/>
    <mergeCell ref="O33:P33"/>
    <mergeCell ref="B44:G44"/>
    <mergeCell ref="J11:K11"/>
    <mergeCell ref="F10:G11"/>
    <mergeCell ref="A10:E11"/>
    <mergeCell ref="K7:L7"/>
    <mergeCell ref="B45:H45"/>
    <mergeCell ref="T85:V85"/>
    <mergeCell ref="M28:P28"/>
    <mergeCell ref="J28:K28"/>
    <mergeCell ref="M31:P31"/>
    <mergeCell ref="J46:K46"/>
    <mergeCell ref="J44:K44"/>
    <mergeCell ref="A56:K56"/>
    <mergeCell ref="A49:K49"/>
    <mergeCell ref="A51:K51"/>
    <mergeCell ref="A53:K53"/>
    <mergeCell ref="A54:K54"/>
    <mergeCell ref="J40:K40"/>
    <mergeCell ref="M40:P40"/>
    <mergeCell ref="T53:V53"/>
    <mergeCell ref="T69:V69"/>
    <mergeCell ref="B35:H35"/>
    <mergeCell ref="B36:H36"/>
    <mergeCell ref="B37:H37"/>
    <mergeCell ref="B38:H38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T164:V164"/>
    <mergeCell ref="T165:V165"/>
    <mergeCell ref="T166:V166"/>
    <mergeCell ref="T167:V167"/>
    <mergeCell ref="T168:V168"/>
    <mergeCell ref="T169:V169"/>
    <mergeCell ref="T185:V185"/>
    <mergeCell ref="T170:V170"/>
    <mergeCell ref="T171:V171"/>
    <mergeCell ref="T172:V172"/>
    <mergeCell ref="T173:V173"/>
    <mergeCell ref="T176:V176"/>
    <mergeCell ref="T177:V177"/>
    <mergeCell ref="T178:V178"/>
    <mergeCell ref="T179:V179"/>
    <mergeCell ref="T180:V180"/>
    <mergeCell ref="T182:V182"/>
    <mergeCell ref="T183:V183"/>
    <mergeCell ref="T184:V184"/>
    <mergeCell ref="T181:V181"/>
    <mergeCell ref="T159:V159"/>
    <mergeCell ref="T160:V160"/>
    <mergeCell ref="T161:V161"/>
    <mergeCell ref="T157:V157"/>
    <mergeCell ref="T158:V158"/>
    <mergeCell ref="T137:V137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56:V156"/>
    <mergeCell ref="T148:V148"/>
    <mergeCell ref="T149:V149"/>
    <mergeCell ref="T152:V152"/>
    <mergeCell ref="T153:V153"/>
    <mergeCell ref="T154:V154"/>
    <mergeCell ref="T155:V155"/>
    <mergeCell ref="T66:V66"/>
    <mergeCell ref="T90:V90"/>
    <mergeCell ref="T93:V93"/>
    <mergeCell ref="T134:V134"/>
    <mergeCell ref="T135:V135"/>
    <mergeCell ref="T136:V136"/>
    <mergeCell ref="T114:V114"/>
    <mergeCell ref="T118:V118"/>
    <mergeCell ref="T119:V119"/>
    <mergeCell ref="T121:V121"/>
    <mergeCell ref="T120:V120"/>
    <mergeCell ref="T122:V122"/>
    <mergeCell ref="T123:V123"/>
    <mergeCell ref="T117:V117"/>
    <mergeCell ref="T115:V115"/>
    <mergeCell ref="T116:V116"/>
    <mergeCell ref="T130:V130"/>
    <mergeCell ref="T131:V131"/>
    <mergeCell ref="T132:V132"/>
    <mergeCell ref="T133:V133"/>
    <mergeCell ref="T128:V128"/>
    <mergeCell ref="T129:V129"/>
    <mergeCell ref="T77:V77"/>
    <mergeCell ref="T78:V78"/>
    <mergeCell ref="T64:V64"/>
    <mergeCell ref="Q20:Q21"/>
    <mergeCell ref="R20:R21"/>
    <mergeCell ref="S20:S21"/>
    <mergeCell ref="T50:V50"/>
    <mergeCell ref="T51:V51"/>
    <mergeCell ref="T52:V52"/>
    <mergeCell ref="T49:V49"/>
    <mergeCell ref="T65:V65"/>
    <mergeCell ref="T58:V58"/>
    <mergeCell ref="T59:V59"/>
    <mergeCell ref="T60:V60"/>
    <mergeCell ref="T61:V61"/>
    <mergeCell ref="T62:V62"/>
    <mergeCell ref="T63:V63"/>
    <mergeCell ref="T54:V54"/>
    <mergeCell ref="T57:V57"/>
    <mergeCell ref="N47:S47"/>
    <mergeCell ref="P20:P21"/>
    <mergeCell ref="O20:O21"/>
    <mergeCell ref="M43:P43"/>
    <mergeCell ref="M39:P39"/>
    <mergeCell ref="M44:P44"/>
    <mergeCell ref="M34:P34"/>
    <mergeCell ref="T101:V101"/>
    <mergeCell ref="T102:V102"/>
    <mergeCell ref="T97:V97"/>
    <mergeCell ref="T98:V98"/>
    <mergeCell ref="T99:V99"/>
    <mergeCell ref="T100:V100"/>
    <mergeCell ref="T89:V89"/>
    <mergeCell ref="T70:V70"/>
    <mergeCell ref="T71:V71"/>
    <mergeCell ref="T72:V72"/>
    <mergeCell ref="T95:V95"/>
    <mergeCell ref="T96:V96"/>
    <mergeCell ref="T73:V73"/>
    <mergeCell ref="T74:V74"/>
    <mergeCell ref="T75:V75"/>
    <mergeCell ref="T76:V76"/>
    <mergeCell ref="T94:V94"/>
    <mergeCell ref="T86:V86"/>
    <mergeCell ref="T87:V87"/>
    <mergeCell ref="T88:V88"/>
    <mergeCell ref="T81:V81"/>
    <mergeCell ref="T82:V82"/>
    <mergeCell ref="T83:V83"/>
    <mergeCell ref="T84:V84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J39:K39"/>
    <mergeCell ref="J35:K35"/>
    <mergeCell ref="J36:K36"/>
    <mergeCell ref="A4:K4"/>
    <mergeCell ref="B18:H21"/>
    <mergeCell ref="A7:D7"/>
    <mergeCell ref="B26:H26"/>
    <mergeCell ref="F12:G12"/>
    <mergeCell ref="I10:Z10"/>
    <mergeCell ref="A48:Z48"/>
    <mergeCell ref="M19:N19"/>
    <mergeCell ref="B27:H27"/>
    <mergeCell ref="B42:H42"/>
    <mergeCell ref="J42:K42"/>
    <mergeCell ref="F15:G16"/>
    <mergeCell ref="M12:P12"/>
    <mergeCell ref="M13:P13"/>
    <mergeCell ref="M29:P29"/>
    <mergeCell ref="M30:P30"/>
    <mergeCell ref="B32:G32"/>
    <mergeCell ref="M32:P32"/>
    <mergeCell ref="J32:K32"/>
    <mergeCell ref="J29:K29"/>
    <mergeCell ref="O19:P19"/>
    <mergeCell ref="M20:N21"/>
    <mergeCell ref="J34:K34"/>
    <mergeCell ref="A18:A21"/>
    <mergeCell ref="W33:X33"/>
    <mergeCell ref="T33:U33"/>
    <mergeCell ref="B41:H41"/>
    <mergeCell ref="J41:K41"/>
    <mergeCell ref="F13:G13"/>
  </mergeCells>
  <printOptions horizontalCentered="1"/>
  <pageMargins left="0" right="0" top="0.39370078740157483" bottom="0" header="0.31496062992125984" footer="0.31496062992125984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2012-03-06T03:00:41Z</dcterms:modified>
</cp:coreProperties>
</file>