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мусоропровода'!$A$1:$Y$60</definedName>
  </definedNames>
  <calcPr calcId="124519"/>
</workbook>
</file>

<file path=xl/calcChain.xml><?xml version="1.0" encoding="utf-8"?>
<calcChain xmlns="http://schemas.openxmlformats.org/spreadsheetml/2006/main">
  <c r="F14" i="1"/>
  <c r="F13"/>
  <c r="Y13" l="1"/>
  <c r="Y14" s="1"/>
  <c r="J50"/>
  <c r="J40"/>
  <c r="T45" l="1"/>
  <c r="U45"/>
  <c r="F12" l="1"/>
  <c r="M20"/>
  <c r="J13"/>
  <c r="J14"/>
  <c r="W35"/>
  <c r="X35"/>
  <c r="X34"/>
  <c r="W34"/>
  <c r="L14"/>
  <c r="L13"/>
  <c r="I51" s="1"/>
  <c r="R12"/>
  <c r="I13"/>
  <c r="J51"/>
  <c r="W36" l="1"/>
  <c r="I50" s="1"/>
  <c r="X36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40" l="1"/>
  <c r="R13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M19" l="1"/>
  <c r="J53"/>
  <c r="I14"/>
  <c r="F15" s="1"/>
  <c r="I53"/>
  <c r="P20"/>
</calcChain>
</file>

<file path=xl/sharedStrings.xml><?xml version="1.0" encoding="utf-8"?>
<sst xmlns="http://schemas.openxmlformats.org/spreadsheetml/2006/main" count="87" uniqueCount="85">
  <si>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</si>
  <si>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</si>
  <si>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</si>
  <si>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</si>
  <si>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</si>
  <si>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</si>
  <si>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</si>
  <si>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</si>
  <si>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</si>
  <si>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</si>
  <si>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</si>
  <si>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</si>
  <si>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</si>
  <si>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</si>
  <si>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</si>
  <si>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</si>
  <si>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</si>
  <si>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</si>
  <si>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</si>
  <si>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</si>
  <si>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</si>
  <si>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</si>
  <si>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</si>
  <si>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</si>
  <si>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</si>
  <si>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</si>
  <si>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</si>
  <si>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</si>
  <si>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</si>
  <si>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</si>
  <si>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</si>
  <si>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</si>
  <si>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</si>
  <si>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</si>
  <si>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</si>
  <si>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</si>
  <si>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</si>
  <si>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</si>
  <si>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</si>
  <si>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</si>
  <si>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</si>
  <si>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</si>
  <si>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</si>
  <si>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</si>
  <si>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</si>
  <si>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</si>
  <si>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</si>
  <si>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</si>
  <si>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</si>
  <si>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</si>
  <si>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</si>
  <si>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</si>
  <si>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</si>
  <si>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№16</t>
    </r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</si>
  <si>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</si>
  <si>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</si>
  <si>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</si>
  <si>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</si>
  <si>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</si>
  <si>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t>Утепление стен кв.1  - 22,0 м2</t>
  </si>
  <si>
    <t>Замена труб канализации - 22,0м.</t>
  </si>
  <si>
    <t>Устройство бетонной отмостки - 2,12 м3</t>
  </si>
  <si>
    <t>Устройство опор из труб</t>
  </si>
  <si>
    <t>Ремонт цоколя - 462,0 м2</t>
  </si>
  <si>
    <t>Ремонт парапетных плит - 147 шт.</t>
  </si>
  <si>
    <t>Ремонт швов - 25,0 м.</t>
  </si>
  <si>
    <t>5.1</t>
  </si>
  <si>
    <t>5.2</t>
  </si>
  <si>
    <t>5.3</t>
  </si>
  <si>
    <t>5.4</t>
  </si>
  <si>
    <t>5.5</t>
  </si>
  <si>
    <t>5.6</t>
  </si>
  <si>
    <t>5.7</t>
  </si>
  <si>
    <t>5.8</t>
  </si>
  <si>
    <t>Ремонт козырьков над балконами - 37,5 м2</t>
  </si>
  <si>
    <t>7.1</t>
  </si>
  <si>
    <t>Установка прибора учета тепловой энергии</t>
  </si>
  <si>
    <t>Начальник ПТО                                                                                          Н.В. Петухова</t>
  </si>
  <si>
    <t>5.9</t>
  </si>
  <si>
    <t>Бетонные работы в подвале</t>
  </si>
  <si>
    <t>Зам. директора по экономике                                                                    А.Ф. Тимиргалиева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</si>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</sst>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7" borderId="1" xfId="0" applyFill="1" applyBorder="1"/>
    <xf numFmtId="4" fontId="1" fillId="2" borderId="1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tabSelected="1" view="pageBreakPreview" topLeftCell="A41" zoomScale="85" zoomScaleNormal="55" zoomScaleSheetLayoutView="85" workbookViewId="0">
      <selection activeCell="A55" sqref="A55:Y5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3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25">
      <c r="A2" s="150" t="s">
        <v>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25" ht="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69" t="s">
        <v>15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41"/>
    </row>
    <row r="5" spans="1:25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 ht="9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25">
      <c r="A7" s="171" t="s">
        <v>11</v>
      </c>
      <c r="B7" s="171"/>
      <c r="C7" s="171"/>
      <c r="D7" s="171"/>
      <c r="E7" s="32">
        <v>9783</v>
      </c>
      <c r="F7" s="2" t="s">
        <v>12</v>
      </c>
      <c r="G7" s="3"/>
      <c r="H7" s="3"/>
      <c r="I7" s="21" t="s">
        <v>13</v>
      </c>
      <c r="J7" s="42">
        <v>72</v>
      </c>
      <c r="K7" s="138" t="s">
        <v>14</v>
      </c>
      <c r="L7" s="138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34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09"/>
      <c r="B10" s="110"/>
      <c r="C10" s="110"/>
      <c r="D10" s="110"/>
      <c r="E10" s="111"/>
      <c r="F10" s="105" t="s">
        <v>35</v>
      </c>
      <c r="G10" s="106"/>
      <c r="H10" s="21"/>
      <c r="I10" s="83" t="s">
        <v>51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25.5" customHeight="1">
      <c r="A11" s="112"/>
      <c r="B11" s="113"/>
      <c r="C11" s="113"/>
      <c r="D11" s="113"/>
      <c r="E11" s="114"/>
      <c r="F11" s="107"/>
      <c r="G11" s="108"/>
      <c r="H11" s="15"/>
      <c r="I11" s="80" t="s">
        <v>52</v>
      </c>
      <c r="J11" s="104" t="s">
        <v>27</v>
      </c>
      <c r="K11" s="104"/>
      <c r="L11" s="80" t="s">
        <v>20</v>
      </c>
      <c r="Y11" s="82" t="s">
        <v>18</v>
      </c>
    </row>
    <row r="12" spans="1:25" ht="26.25" customHeight="1">
      <c r="A12" s="126" t="s">
        <v>81</v>
      </c>
      <c r="B12" s="127"/>
      <c r="C12" s="127"/>
      <c r="D12" s="127"/>
      <c r="E12" s="128"/>
      <c r="F12" s="124">
        <f>387811.52</f>
        <v>387811.52</v>
      </c>
      <c r="G12" s="125"/>
      <c r="H12" s="15"/>
      <c r="I12" s="43"/>
      <c r="J12" s="132"/>
      <c r="K12" s="132"/>
      <c r="L12" s="43"/>
      <c r="M12" s="143"/>
      <c r="N12" s="143"/>
      <c r="O12" s="143"/>
      <c r="P12" s="143"/>
      <c r="Q12" s="50"/>
      <c r="R12" s="72">
        <f>255078.65+1145919.8</f>
        <v>1400998.45</v>
      </c>
      <c r="Y12" s="77"/>
    </row>
    <row r="13" spans="1:25" ht="15" customHeight="1">
      <c r="A13" s="126" t="s">
        <v>21</v>
      </c>
      <c r="B13" s="127"/>
      <c r="C13" s="127"/>
      <c r="D13" s="127"/>
      <c r="E13" s="128"/>
      <c r="F13" s="124">
        <f>I13+J13+L13+Y13</f>
        <v>4703691.6500000004</v>
      </c>
      <c r="G13" s="125"/>
      <c r="H13" s="15"/>
      <c r="I13" s="44">
        <f>M20</f>
        <v>1437508.01</v>
      </c>
      <c r="J13" s="133">
        <f>T45</f>
        <v>2861628.87</v>
      </c>
      <c r="K13" s="83"/>
      <c r="L13" s="44">
        <f>61396.64+306983.23</f>
        <v>368379.87</v>
      </c>
      <c r="M13" s="144"/>
      <c r="N13" s="144"/>
      <c r="O13" s="144"/>
      <c r="P13" s="144"/>
      <c r="Q13" s="50"/>
      <c r="R13" s="76">
        <f>R12*R40/100</f>
        <v>197194.54451718496</v>
      </c>
      <c r="Y13" s="78">
        <f>I50</f>
        <v>36174.9</v>
      </c>
    </row>
    <row r="14" spans="1:25" ht="14.25" customHeight="1">
      <c r="A14" s="126" t="s">
        <v>82</v>
      </c>
      <c r="B14" s="127"/>
      <c r="C14" s="127"/>
      <c r="D14" s="127"/>
      <c r="E14" s="128"/>
      <c r="F14" s="124">
        <f>I14+J14+L14+Y14</f>
        <v>4661848.154860884</v>
      </c>
      <c r="G14" s="125"/>
      <c r="H14" s="15"/>
      <c r="I14" s="44">
        <f>J23+J31+J32+J33+R13</f>
        <v>1432369.1848608837</v>
      </c>
      <c r="J14" s="133">
        <f>U45</f>
        <v>2865629.02</v>
      </c>
      <c r="K14" s="83"/>
      <c r="L14" s="44">
        <f>287135.06+40539.99</f>
        <v>327675.05</v>
      </c>
      <c r="M14" s="144"/>
      <c r="N14" s="144"/>
      <c r="O14" s="144"/>
      <c r="P14" s="144"/>
      <c r="Q14" s="50"/>
      <c r="R14" s="1"/>
      <c r="S14" s="31"/>
      <c r="Y14" s="78">
        <f>Y13</f>
        <v>36174.9</v>
      </c>
    </row>
    <row r="15" spans="1:25" ht="11.25" customHeight="1">
      <c r="A15" s="152" t="s">
        <v>83</v>
      </c>
      <c r="B15" s="153"/>
      <c r="C15" s="153"/>
      <c r="D15" s="153"/>
      <c r="E15" s="154"/>
      <c r="F15" s="139">
        <f>F12+F13-F14</f>
        <v>429655.01513911597</v>
      </c>
      <c r="G15" s="140"/>
      <c r="H15" s="15"/>
      <c r="M15" s="144"/>
      <c r="N15" s="144"/>
      <c r="O15" s="144"/>
      <c r="P15" s="144"/>
      <c r="Q15" s="51"/>
      <c r="R15" s="1"/>
    </row>
    <row r="16" spans="1:25" ht="18" customHeight="1">
      <c r="A16" s="155"/>
      <c r="B16" s="156"/>
      <c r="C16" s="156"/>
      <c r="D16" s="156"/>
      <c r="E16" s="157"/>
      <c r="F16" s="141"/>
      <c r="G16" s="142"/>
      <c r="H16" s="15"/>
      <c r="I16" s="24"/>
      <c r="J16" s="15"/>
      <c r="K16" s="15"/>
      <c r="L16" s="1"/>
    </row>
    <row r="17" spans="1:19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29" t="s">
        <v>0</v>
      </c>
      <c r="B18" s="170" t="s">
        <v>1</v>
      </c>
      <c r="C18" s="170"/>
      <c r="D18" s="170"/>
      <c r="E18" s="170"/>
      <c r="F18" s="170"/>
      <c r="G18" s="170"/>
      <c r="H18" s="170"/>
      <c r="I18" s="130" t="s">
        <v>36</v>
      </c>
      <c r="J18" s="130"/>
      <c r="K18" s="130"/>
      <c r="L18" s="16"/>
      <c r="M18" s="165"/>
      <c r="N18" s="166"/>
      <c r="O18" s="167"/>
      <c r="P18" s="168"/>
    </row>
    <row r="19" spans="1:19" ht="12" customHeight="1">
      <c r="A19" s="129"/>
      <c r="B19" s="170"/>
      <c r="C19" s="170"/>
      <c r="D19" s="170"/>
      <c r="E19" s="170"/>
      <c r="F19" s="170"/>
      <c r="G19" s="170"/>
      <c r="H19" s="170"/>
      <c r="I19" s="129" t="s">
        <v>39</v>
      </c>
      <c r="J19" s="129" t="s">
        <v>37</v>
      </c>
      <c r="K19" s="129"/>
      <c r="L19" s="16"/>
      <c r="M19" s="172">
        <f>I23+I31+I32+I33+I40</f>
        <v>1437508.0099999998</v>
      </c>
      <c r="N19" s="173"/>
      <c r="O19" s="149"/>
      <c r="P19" s="149"/>
    </row>
    <row r="20" spans="1:19" ht="8.25" customHeight="1">
      <c r="A20" s="129"/>
      <c r="B20" s="170"/>
      <c r="C20" s="170"/>
      <c r="D20" s="170"/>
      <c r="E20" s="170"/>
      <c r="F20" s="170"/>
      <c r="G20" s="170"/>
      <c r="H20" s="170"/>
      <c r="I20" s="129"/>
      <c r="J20" s="129"/>
      <c r="K20" s="129"/>
      <c r="L20" s="16"/>
      <c r="M20" s="145">
        <f>1198682.43+238825.58</f>
        <v>1437508.01</v>
      </c>
      <c r="N20" s="145"/>
      <c r="O20" s="175"/>
      <c r="P20" s="174">
        <f>M20-M19</f>
        <v>0</v>
      </c>
      <c r="Q20" s="134" t="s">
        <v>54</v>
      </c>
      <c r="R20" s="134" t="s">
        <v>55</v>
      </c>
      <c r="S20" s="135"/>
    </row>
    <row r="21" spans="1:19" ht="7.5" customHeight="1">
      <c r="A21" s="129"/>
      <c r="B21" s="170"/>
      <c r="C21" s="170"/>
      <c r="D21" s="170"/>
      <c r="E21" s="170"/>
      <c r="F21" s="170"/>
      <c r="G21" s="170"/>
      <c r="H21" s="170"/>
      <c r="I21" s="129"/>
      <c r="J21" s="129"/>
      <c r="K21" s="129"/>
      <c r="L21" s="16"/>
      <c r="M21" s="145"/>
      <c r="N21" s="145"/>
      <c r="O21" s="175"/>
      <c r="P21" s="175"/>
      <c r="Q21" s="134"/>
      <c r="R21" s="134"/>
      <c r="S21" s="135"/>
    </row>
    <row r="22" spans="1:19" ht="19.5" customHeight="1">
      <c r="A22" s="131" t="s">
        <v>16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7"/>
      <c r="M22" s="146"/>
      <c r="N22" s="147"/>
      <c r="O22" s="148"/>
      <c r="P22" s="148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59" t="s">
        <v>10</v>
      </c>
      <c r="C23" s="160"/>
      <c r="D23" s="160"/>
      <c r="E23" s="160"/>
      <c r="F23" s="160"/>
      <c r="G23" s="160"/>
      <c r="H23" s="161"/>
      <c r="I23" s="11">
        <f>I24+I25+I26+I27+I28+I29+I30</f>
        <v>449368.29772504093</v>
      </c>
      <c r="J23" s="98">
        <f>J24+J25+J26+J27+J28+J29+J30</f>
        <v>449368.29772504093</v>
      </c>
      <c r="K23" s="99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62" t="s">
        <v>22</v>
      </c>
      <c r="C24" s="163"/>
      <c r="D24" s="163"/>
      <c r="E24" s="163"/>
      <c r="F24" s="163"/>
      <c r="G24" s="163"/>
      <c r="H24" s="164"/>
      <c r="I24" s="12">
        <f t="shared" ref="I24:I39" si="0">J24</f>
        <v>204686.08325695581</v>
      </c>
      <c r="J24" s="100">
        <f>M20*R24/100</f>
        <v>204686.08325695581</v>
      </c>
      <c r="K24" s="101"/>
      <c r="L24" s="20"/>
      <c r="M24" s="92">
        <v>1.74</v>
      </c>
      <c r="N24" s="93"/>
      <c r="O24" s="93"/>
      <c r="P24" s="93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62" t="s">
        <v>7</v>
      </c>
      <c r="C25" s="163"/>
      <c r="D25" s="163"/>
      <c r="E25" s="163"/>
      <c r="F25" s="163"/>
      <c r="G25" s="163"/>
      <c r="H25" s="164"/>
      <c r="I25" s="12">
        <f t="shared" si="0"/>
        <v>0</v>
      </c>
      <c r="J25" s="100">
        <v>0</v>
      </c>
      <c r="K25" s="101"/>
      <c r="L25" s="20"/>
      <c r="M25" s="37"/>
      <c r="N25" s="37">
        <v>1.06</v>
      </c>
      <c r="O25" s="92">
        <v>0.56000000000000005</v>
      </c>
      <c r="P25" s="93"/>
      <c r="Q25" s="54"/>
      <c r="R25" s="55"/>
      <c r="S25" s="31"/>
    </row>
    <row r="26" spans="1:19" ht="15" customHeight="1">
      <c r="A26" s="5" t="s">
        <v>4</v>
      </c>
      <c r="B26" s="102" t="s">
        <v>23</v>
      </c>
      <c r="C26" s="103"/>
      <c r="D26" s="103"/>
      <c r="E26" s="103"/>
      <c r="F26" s="103"/>
      <c r="G26" s="103"/>
      <c r="H26" s="115"/>
      <c r="I26" s="12">
        <f t="shared" si="0"/>
        <v>0</v>
      </c>
      <c r="J26" s="94">
        <v>0</v>
      </c>
      <c r="K26" s="95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102" t="s">
        <v>8</v>
      </c>
      <c r="C27" s="103"/>
      <c r="D27" s="103"/>
      <c r="E27" s="103"/>
      <c r="F27" s="103"/>
      <c r="G27" s="103"/>
      <c r="H27" s="115"/>
      <c r="I27" s="12">
        <f t="shared" si="0"/>
        <v>119988.39363338787</v>
      </c>
      <c r="J27" s="94">
        <f>M20*R27/100</f>
        <v>119988.39363338787</v>
      </c>
      <c r="K27" s="95"/>
      <c r="L27" s="18"/>
      <c r="M27" s="92">
        <v>1.02</v>
      </c>
      <c r="N27" s="93"/>
      <c r="O27" s="93"/>
      <c r="P27" s="93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102" t="s">
        <v>44</v>
      </c>
      <c r="C28" s="103"/>
      <c r="D28" s="103"/>
      <c r="E28" s="103"/>
      <c r="F28" s="103"/>
      <c r="G28" s="103"/>
      <c r="H28" s="115"/>
      <c r="I28" s="35">
        <f t="shared" si="0"/>
        <v>15292.638404255318</v>
      </c>
      <c r="J28" s="94">
        <f>R28*M20/100</f>
        <v>15292.638404255318</v>
      </c>
      <c r="K28" s="95"/>
      <c r="L28" s="18"/>
      <c r="M28" s="92">
        <v>0.13</v>
      </c>
      <c r="N28" s="93"/>
      <c r="O28" s="93"/>
      <c r="P28" s="93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42</v>
      </c>
      <c r="B29" s="102" t="s">
        <v>45</v>
      </c>
      <c r="C29" s="103"/>
      <c r="D29" s="103"/>
      <c r="E29" s="103"/>
      <c r="F29" s="103"/>
      <c r="G29" s="103"/>
      <c r="H29" s="34"/>
      <c r="I29" s="35">
        <f t="shared" si="0"/>
        <v>88226.760024549905</v>
      </c>
      <c r="J29" s="94">
        <f>R29*M20/100</f>
        <v>88226.760024549905</v>
      </c>
      <c r="K29" s="95"/>
      <c r="L29" s="18"/>
      <c r="M29" s="92">
        <v>0.75</v>
      </c>
      <c r="N29" s="93"/>
      <c r="O29" s="93"/>
      <c r="P29" s="93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43</v>
      </c>
      <c r="B30" s="102" t="s">
        <v>46</v>
      </c>
      <c r="C30" s="103"/>
      <c r="D30" s="103"/>
      <c r="E30" s="103"/>
      <c r="F30" s="103"/>
      <c r="G30" s="103"/>
      <c r="H30" s="34"/>
      <c r="I30" s="35">
        <f t="shared" si="0"/>
        <v>21174.422405891983</v>
      </c>
      <c r="J30" s="94">
        <f>M20*R30/100</f>
        <v>21174.422405891983</v>
      </c>
      <c r="K30" s="95"/>
      <c r="L30" s="18"/>
      <c r="M30" s="92">
        <v>0.18</v>
      </c>
      <c r="N30" s="93"/>
      <c r="O30" s="93"/>
      <c r="P30" s="93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86" t="s">
        <v>19</v>
      </c>
      <c r="C31" s="87"/>
      <c r="D31" s="87"/>
      <c r="E31" s="87"/>
      <c r="F31" s="87"/>
      <c r="G31" s="87"/>
      <c r="H31" s="88"/>
      <c r="I31" s="11">
        <f t="shared" si="0"/>
        <v>162337.23844517185</v>
      </c>
      <c r="J31" s="98">
        <f>M20*R31/100</f>
        <v>162337.23844517185</v>
      </c>
      <c r="K31" s="99"/>
      <c r="L31" s="19"/>
      <c r="M31" s="92">
        <v>1.38</v>
      </c>
      <c r="N31" s="93"/>
      <c r="O31" s="93"/>
      <c r="P31" s="93"/>
      <c r="Q31" s="54">
        <v>1.38</v>
      </c>
      <c r="R31" s="55">
        <f>Q31*R22/Q22</f>
        <v>11.292962356792144</v>
      </c>
      <c r="S31" s="31"/>
    </row>
    <row r="32" spans="1:19" ht="12.75" customHeight="1">
      <c r="A32" s="4">
        <v>3</v>
      </c>
      <c r="B32" s="86" t="s">
        <v>47</v>
      </c>
      <c r="C32" s="87"/>
      <c r="D32" s="87"/>
      <c r="E32" s="87"/>
      <c r="F32" s="87"/>
      <c r="G32" s="87"/>
      <c r="H32" s="33"/>
      <c r="I32" s="11">
        <f t="shared" si="0"/>
        <v>108224.82563011456</v>
      </c>
      <c r="J32" s="98">
        <f>M20*R32/100</f>
        <v>108224.82563011456</v>
      </c>
      <c r="K32" s="99"/>
      <c r="L32" s="19"/>
      <c r="M32" s="92">
        <v>0.92</v>
      </c>
      <c r="N32" s="93"/>
      <c r="O32" s="93"/>
      <c r="P32" s="93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120" t="s">
        <v>28</v>
      </c>
      <c r="C33" s="121"/>
      <c r="D33" s="121"/>
      <c r="E33" s="121"/>
      <c r="F33" s="121"/>
      <c r="G33" s="121"/>
      <c r="H33" s="158"/>
      <c r="I33" s="11">
        <f t="shared" si="0"/>
        <v>515244.27854337147</v>
      </c>
      <c r="J33" s="98">
        <f>J34+J35+J36+J37+J38+J39</f>
        <v>515244.27854337147</v>
      </c>
      <c r="K33" s="99"/>
      <c r="L33" s="19"/>
      <c r="M33" s="92">
        <v>4.38</v>
      </c>
      <c r="N33" s="176"/>
      <c r="O33" s="92">
        <v>5.72</v>
      </c>
      <c r="P33" s="93"/>
      <c r="Q33" s="54"/>
      <c r="R33" s="55"/>
      <c r="S33" s="31"/>
      <c r="T33" s="134" t="s">
        <v>56</v>
      </c>
      <c r="U33" s="134"/>
      <c r="W33" s="177" t="s">
        <v>57</v>
      </c>
      <c r="X33" s="178"/>
      <c r="Y33" s="79"/>
    </row>
    <row r="34" spans="1:25" ht="15" customHeight="1">
      <c r="A34" s="5" t="s">
        <v>25</v>
      </c>
      <c r="B34" s="102" t="s">
        <v>29</v>
      </c>
      <c r="C34" s="103"/>
      <c r="D34" s="103"/>
      <c r="E34" s="103"/>
      <c r="F34" s="103"/>
      <c r="G34" s="103"/>
      <c r="H34" s="115"/>
      <c r="I34" s="12">
        <f t="shared" si="0"/>
        <v>76463.192021276598</v>
      </c>
      <c r="J34" s="100">
        <f>M20*R34/100</f>
        <v>76463.192021276598</v>
      </c>
      <c r="K34" s="101"/>
      <c r="L34" s="20"/>
      <c r="M34" s="92">
        <v>0.65</v>
      </c>
      <c r="N34" s="93"/>
      <c r="O34" s="93"/>
      <c r="P34" s="93"/>
      <c r="Q34" s="53">
        <v>0.65</v>
      </c>
      <c r="R34" s="55">
        <f>Q34*R22/Q22</f>
        <v>5.3191489361702127</v>
      </c>
      <c r="S34" s="31"/>
      <c r="T34" s="45">
        <v>265855.32</v>
      </c>
      <c r="U34" s="45">
        <v>345458.36</v>
      </c>
      <c r="W34" s="45">
        <f>1140+4850</f>
        <v>5990</v>
      </c>
      <c r="X34" s="45">
        <f>119.55+5256.26</f>
        <v>5375.81</v>
      </c>
      <c r="Y34" s="58"/>
    </row>
    <row r="35" spans="1:25" ht="13.5" customHeight="1">
      <c r="A35" s="5" t="s">
        <v>40</v>
      </c>
      <c r="B35" s="102" t="s">
        <v>30</v>
      </c>
      <c r="C35" s="103"/>
      <c r="D35" s="103"/>
      <c r="E35" s="103"/>
      <c r="F35" s="103"/>
      <c r="G35" s="103"/>
      <c r="H35" s="115"/>
      <c r="I35" s="12">
        <f t="shared" si="0"/>
        <v>90579.473625204584</v>
      </c>
      <c r="J35" s="100">
        <f>M20*R35/100</f>
        <v>90579.473625204584</v>
      </c>
      <c r="K35" s="101"/>
      <c r="L35" s="20"/>
      <c r="M35" s="92">
        <v>0.77</v>
      </c>
      <c r="N35" s="93"/>
      <c r="O35" s="93"/>
      <c r="P35" s="93"/>
      <c r="Q35" s="53">
        <v>0.77</v>
      </c>
      <c r="R35" s="55">
        <f>Q35*R22/Q22</f>
        <v>6.30114566284779</v>
      </c>
      <c r="S35" s="31"/>
      <c r="T35" s="45">
        <v>171.04</v>
      </c>
      <c r="U35" s="45">
        <v>9687.35</v>
      </c>
      <c r="W35" s="45">
        <f>5934.9+24250</f>
        <v>30184.9</v>
      </c>
      <c r="X35" s="45">
        <f>6145.56+23016.79</f>
        <v>29162.350000000002</v>
      </c>
      <c r="Y35" s="58"/>
    </row>
    <row r="36" spans="1:25" ht="17.25" customHeight="1">
      <c r="A36" s="5" t="s">
        <v>41</v>
      </c>
      <c r="B36" s="102" t="s">
        <v>31</v>
      </c>
      <c r="C36" s="103"/>
      <c r="D36" s="103"/>
      <c r="E36" s="103"/>
      <c r="F36" s="103"/>
      <c r="G36" s="103"/>
      <c r="H36" s="115"/>
      <c r="I36" s="12">
        <f t="shared" si="0"/>
        <v>78815.905621931248</v>
      </c>
      <c r="J36" s="100">
        <f>M20*R36/100</f>
        <v>78815.905621931248</v>
      </c>
      <c r="K36" s="101"/>
      <c r="L36" s="20"/>
      <c r="M36" s="92">
        <v>0.67</v>
      </c>
      <c r="N36" s="93"/>
      <c r="O36" s="93"/>
      <c r="P36" s="93"/>
      <c r="Q36" s="53">
        <v>0.67</v>
      </c>
      <c r="R36" s="55">
        <f>Q36*R22/Q22</f>
        <v>5.4828150572831422</v>
      </c>
      <c r="S36" s="31"/>
      <c r="T36" s="45">
        <v>58792.53</v>
      </c>
      <c r="U36" s="45">
        <v>69723.16</v>
      </c>
      <c r="W36" s="49">
        <f>SUM(W34:W35)</f>
        <v>36174.9</v>
      </c>
      <c r="X36" s="49">
        <f>SUM(X34:X35)</f>
        <v>34538.160000000003</v>
      </c>
      <c r="Y36" s="29"/>
    </row>
    <row r="37" spans="1:25" ht="17.25" customHeight="1">
      <c r="A37" s="5" t="s">
        <v>48</v>
      </c>
      <c r="B37" s="102" t="s">
        <v>32</v>
      </c>
      <c r="C37" s="103"/>
      <c r="D37" s="103"/>
      <c r="E37" s="103"/>
      <c r="F37" s="103"/>
      <c r="G37" s="103"/>
      <c r="H37" s="115"/>
      <c r="I37" s="12">
        <f t="shared" si="0"/>
        <v>52936.05601472994</v>
      </c>
      <c r="J37" s="100">
        <f>M20*R37/100</f>
        <v>52936.05601472994</v>
      </c>
      <c r="K37" s="101"/>
      <c r="L37" s="20"/>
      <c r="M37" s="92">
        <v>0.45</v>
      </c>
      <c r="N37" s="93"/>
      <c r="O37" s="93"/>
      <c r="P37" s="93"/>
      <c r="Q37" s="53">
        <v>0.45</v>
      </c>
      <c r="R37" s="55">
        <f>Q37*R22/Q22</f>
        <v>3.6824877250409163</v>
      </c>
      <c r="S37" s="31"/>
      <c r="T37" s="46">
        <v>62595.13</v>
      </c>
      <c r="U37" s="45">
        <v>74874.28</v>
      </c>
    </row>
    <row r="38" spans="1:25" ht="15" customHeight="1">
      <c r="A38" s="5" t="s">
        <v>49</v>
      </c>
      <c r="B38" s="102" t="s">
        <v>33</v>
      </c>
      <c r="C38" s="103"/>
      <c r="D38" s="103"/>
      <c r="E38" s="103"/>
      <c r="F38" s="103"/>
      <c r="G38" s="103"/>
      <c r="H38" s="115"/>
      <c r="I38" s="12">
        <f t="shared" si="0"/>
        <v>0</v>
      </c>
      <c r="J38" s="94">
        <v>0</v>
      </c>
      <c r="K38" s="95"/>
      <c r="L38" s="18"/>
      <c r="M38" s="36"/>
      <c r="N38" s="36"/>
      <c r="O38" s="92">
        <v>1.34</v>
      </c>
      <c r="P38" s="93"/>
      <c r="Q38" s="53"/>
      <c r="R38" s="55"/>
      <c r="S38" s="31"/>
      <c r="T38" s="45">
        <v>79055.89</v>
      </c>
      <c r="U38" s="45">
        <v>93804.57</v>
      </c>
    </row>
    <row r="39" spans="1:25" ht="17.25" customHeight="1">
      <c r="A39" s="5" t="s">
        <v>50</v>
      </c>
      <c r="B39" s="102" t="s">
        <v>24</v>
      </c>
      <c r="C39" s="103"/>
      <c r="D39" s="103"/>
      <c r="E39" s="103"/>
      <c r="F39" s="103"/>
      <c r="G39" s="103"/>
      <c r="H39" s="115"/>
      <c r="I39" s="12">
        <f t="shared" si="0"/>
        <v>216449.65126022912</v>
      </c>
      <c r="J39" s="100">
        <f>M20*R39/100</f>
        <v>216449.65126022912</v>
      </c>
      <c r="K39" s="101"/>
      <c r="L39" s="20"/>
      <c r="M39" s="92">
        <v>1.84</v>
      </c>
      <c r="N39" s="93"/>
      <c r="O39" s="93"/>
      <c r="P39" s="93"/>
      <c r="Q39" s="56">
        <v>1.84</v>
      </c>
      <c r="R39" s="57">
        <f>Q39*R22/Q22</f>
        <v>15.057283142389524</v>
      </c>
      <c r="S39" s="31"/>
      <c r="T39" s="69">
        <v>30506.6</v>
      </c>
      <c r="U39" s="69">
        <v>25832.69</v>
      </c>
    </row>
    <row r="40" spans="1:25" ht="15" customHeight="1">
      <c r="A40" s="4">
        <v>5</v>
      </c>
      <c r="B40" s="120" t="s">
        <v>9</v>
      </c>
      <c r="C40" s="121"/>
      <c r="D40" s="121"/>
      <c r="E40" s="121"/>
      <c r="F40" s="121"/>
      <c r="G40" s="121"/>
      <c r="H40" s="158"/>
      <c r="I40" s="11">
        <f>M20*R40/100</f>
        <v>202333.36965630113</v>
      </c>
      <c r="J40" s="98">
        <f>J41+J42+J43+J44+J45+J46+J47+J48+J49</f>
        <v>316828</v>
      </c>
      <c r="K40" s="99"/>
      <c r="L40" s="19"/>
      <c r="M40" s="92">
        <v>1.72</v>
      </c>
      <c r="N40" s="93"/>
      <c r="O40" s="93"/>
      <c r="P40" s="93"/>
      <c r="Q40" s="53">
        <v>1.72</v>
      </c>
      <c r="R40" s="55">
        <f>Q40*R22/Q22</f>
        <v>14.075286415711947</v>
      </c>
      <c r="S40" s="31"/>
      <c r="T40" s="70">
        <v>1195798</v>
      </c>
      <c r="U40" s="70">
        <v>1115812.5</v>
      </c>
    </row>
    <row r="41" spans="1:25" ht="15" customHeight="1">
      <c r="A41" s="5" t="s">
        <v>66</v>
      </c>
      <c r="B41" s="102" t="s">
        <v>65</v>
      </c>
      <c r="C41" s="103"/>
      <c r="D41" s="103"/>
      <c r="E41" s="103"/>
      <c r="F41" s="103"/>
      <c r="G41" s="103"/>
      <c r="H41" s="73"/>
      <c r="I41" s="35"/>
      <c r="J41" s="100">
        <v>8945</v>
      </c>
      <c r="K41" s="101"/>
      <c r="L41" s="19"/>
      <c r="M41" s="47"/>
      <c r="N41" s="48"/>
      <c r="O41" s="48"/>
      <c r="P41" s="48"/>
      <c r="Q41" s="53"/>
      <c r="R41" s="55"/>
      <c r="S41" s="31"/>
      <c r="T41" s="70">
        <v>172389.66</v>
      </c>
      <c r="U41" s="70">
        <v>167243.51999999999</v>
      </c>
    </row>
    <row r="42" spans="1:25" ht="15" customHeight="1">
      <c r="A42" s="5" t="s">
        <v>67</v>
      </c>
      <c r="B42" s="102" t="s">
        <v>74</v>
      </c>
      <c r="C42" s="103"/>
      <c r="D42" s="103"/>
      <c r="E42" s="103"/>
      <c r="F42" s="103"/>
      <c r="G42" s="103"/>
      <c r="H42" s="73"/>
      <c r="I42" s="35"/>
      <c r="J42" s="100">
        <v>14320</v>
      </c>
      <c r="K42" s="101"/>
      <c r="L42" s="19"/>
      <c r="M42" s="47"/>
      <c r="N42" s="48"/>
      <c r="O42" s="48"/>
      <c r="P42" s="48"/>
      <c r="Q42" s="53"/>
      <c r="R42" s="55"/>
      <c r="S42" s="31"/>
      <c r="T42" s="70">
        <v>297656.15999999997</v>
      </c>
      <c r="U42" s="70">
        <v>286682.34000000003</v>
      </c>
    </row>
    <row r="43" spans="1:25" ht="15" customHeight="1">
      <c r="A43" s="5" t="s">
        <v>68</v>
      </c>
      <c r="B43" s="102" t="s">
        <v>59</v>
      </c>
      <c r="C43" s="103"/>
      <c r="D43" s="103"/>
      <c r="E43" s="103"/>
      <c r="F43" s="103"/>
      <c r="G43" s="103"/>
      <c r="H43" s="115"/>
      <c r="I43" s="35"/>
      <c r="J43" s="100">
        <v>10223</v>
      </c>
      <c r="K43" s="101"/>
      <c r="L43" s="19"/>
      <c r="M43" s="59"/>
      <c r="N43" s="60"/>
      <c r="O43" s="60"/>
      <c r="P43" s="60"/>
      <c r="Q43" s="53"/>
      <c r="R43" s="55"/>
      <c r="S43" s="31"/>
      <c r="T43" s="70">
        <v>318159.96000000002</v>
      </c>
      <c r="U43" s="70">
        <v>307669.15000000002</v>
      </c>
    </row>
    <row r="44" spans="1:25" ht="15" customHeight="1">
      <c r="A44" s="5" t="s">
        <v>69</v>
      </c>
      <c r="B44" s="102" t="s">
        <v>60</v>
      </c>
      <c r="C44" s="103"/>
      <c r="D44" s="103"/>
      <c r="E44" s="103"/>
      <c r="F44" s="103"/>
      <c r="G44" s="103"/>
      <c r="H44" s="115"/>
      <c r="I44" s="35"/>
      <c r="J44" s="100">
        <v>20368</v>
      </c>
      <c r="K44" s="101"/>
      <c r="L44" s="19"/>
      <c r="M44" s="59"/>
      <c r="N44" s="60"/>
      <c r="O44" s="60"/>
      <c r="P44" s="60"/>
      <c r="Q44" s="53"/>
      <c r="R44" s="55"/>
      <c r="S44" s="31"/>
      <c r="T44" s="70">
        <v>380648.58</v>
      </c>
      <c r="U44" s="70">
        <v>368841.1</v>
      </c>
    </row>
    <row r="45" spans="1:25" ht="15" customHeight="1">
      <c r="A45" s="5" t="s">
        <v>70</v>
      </c>
      <c r="B45" s="102" t="s">
        <v>61</v>
      </c>
      <c r="C45" s="103"/>
      <c r="D45" s="103"/>
      <c r="E45" s="103"/>
      <c r="F45" s="103"/>
      <c r="G45" s="103"/>
      <c r="H45" s="63"/>
      <c r="I45" s="35"/>
      <c r="J45" s="100">
        <v>7492</v>
      </c>
      <c r="K45" s="101"/>
      <c r="L45" s="19"/>
      <c r="M45" s="61"/>
      <c r="N45" s="62"/>
      <c r="O45" s="62"/>
      <c r="P45" s="62"/>
      <c r="Q45" s="53"/>
      <c r="R45" s="55"/>
      <c r="S45" s="31"/>
      <c r="T45" s="71">
        <f>SUM(T34:T44)</f>
        <v>2861628.87</v>
      </c>
      <c r="U45" s="71">
        <f>SUM(U34:U44)</f>
        <v>2865629.02</v>
      </c>
    </row>
    <row r="46" spans="1:25" ht="15" customHeight="1">
      <c r="A46" s="5" t="s">
        <v>71</v>
      </c>
      <c r="B46" s="102" t="s">
        <v>62</v>
      </c>
      <c r="C46" s="103"/>
      <c r="D46" s="103"/>
      <c r="E46" s="103"/>
      <c r="F46" s="103"/>
      <c r="G46" s="103"/>
      <c r="H46" s="63"/>
      <c r="I46" s="35"/>
      <c r="J46" s="100">
        <v>1466</v>
      </c>
      <c r="K46" s="101"/>
      <c r="L46" s="19"/>
      <c r="M46" s="61"/>
      <c r="N46" s="62"/>
      <c r="O46" s="62"/>
      <c r="P46" s="62"/>
      <c r="Q46" s="53"/>
      <c r="R46" s="55"/>
      <c r="S46" s="31"/>
      <c r="T46" s="58"/>
      <c r="U46" s="58"/>
    </row>
    <row r="47" spans="1:25" ht="15" customHeight="1">
      <c r="A47" s="5" t="s">
        <v>72</v>
      </c>
      <c r="B47" s="102" t="s">
        <v>63</v>
      </c>
      <c r="C47" s="103"/>
      <c r="D47" s="103"/>
      <c r="E47" s="103"/>
      <c r="F47" s="103"/>
      <c r="G47" s="103"/>
      <c r="H47" s="64"/>
      <c r="I47" s="35"/>
      <c r="J47" s="100">
        <v>82692</v>
      </c>
      <c r="K47" s="101"/>
      <c r="L47" s="19"/>
      <c r="M47" s="65"/>
      <c r="N47" s="66"/>
      <c r="O47" s="66"/>
      <c r="P47" s="66"/>
      <c r="Q47" s="53"/>
      <c r="R47" s="55"/>
      <c r="S47" s="31"/>
      <c r="T47" s="58"/>
      <c r="U47" s="58"/>
    </row>
    <row r="48" spans="1:25" ht="15" customHeight="1">
      <c r="A48" s="5" t="s">
        <v>73</v>
      </c>
      <c r="B48" s="102" t="s">
        <v>64</v>
      </c>
      <c r="C48" s="103"/>
      <c r="D48" s="103"/>
      <c r="E48" s="103"/>
      <c r="F48" s="103"/>
      <c r="G48" s="103"/>
      <c r="H48" s="64"/>
      <c r="I48" s="35"/>
      <c r="J48" s="100">
        <v>168241</v>
      </c>
      <c r="K48" s="101"/>
      <c r="L48" s="19"/>
      <c r="M48" s="65"/>
      <c r="N48" s="66"/>
      <c r="O48" s="66"/>
      <c r="P48" s="66"/>
      <c r="Q48" s="53"/>
      <c r="R48" s="55"/>
      <c r="S48" s="31"/>
      <c r="T48" s="58"/>
      <c r="U48" s="58"/>
    </row>
    <row r="49" spans="1:38" ht="15" customHeight="1">
      <c r="A49" s="5" t="s">
        <v>78</v>
      </c>
      <c r="B49" s="102" t="s">
        <v>79</v>
      </c>
      <c r="C49" s="103"/>
      <c r="D49" s="103"/>
      <c r="E49" s="103"/>
      <c r="F49" s="103"/>
      <c r="G49" s="103"/>
      <c r="H49" s="115"/>
      <c r="I49" s="35"/>
      <c r="J49" s="100">
        <v>3081</v>
      </c>
      <c r="K49" s="101"/>
      <c r="L49" s="19"/>
      <c r="M49" s="74"/>
      <c r="N49" s="75"/>
      <c r="O49" s="75"/>
      <c r="P49" s="75"/>
      <c r="Q49" s="53"/>
      <c r="R49" s="55"/>
      <c r="S49" s="31"/>
      <c r="T49" s="58"/>
      <c r="U49" s="58"/>
    </row>
    <row r="50" spans="1:38" ht="12.75" customHeight="1">
      <c r="A50" s="4">
        <v>6</v>
      </c>
      <c r="B50" s="86" t="s">
        <v>18</v>
      </c>
      <c r="C50" s="87"/>
      <c r="D50" s="87"/>
      <c r="E50" s="87"/>
      <c r="F50" s="87"/>
      <c r="G50" s="87"/>
      <c r="H50" s="88"/>
      <c r="I50" s="11">
        <f>W36</f>
        <v>36174.9</v>
      </c>
      <c r="J50" s="98">
        <f>I50</f>
        <v>36174.9</v>
      </c>
      <c r="K50" s="99"/>
      <c r="L50" s="20"/>
      <c r="M50" s="89"/>
      <c r="N50" s="90"/>
      <c r="O50" s="90"/>
      <c r="P50" s="90"/>
      <c r="Q50" s="53"/>
      <c r="R50" s="53"/>
      <c r="S50" s="31"/>
      <c r="T50" s="58"/>
      <c r="U50" s="58"/>
    </row>
    <row r="51" spans="1:38" ht="13.5" customHeight="1">
      <c r="A51" s="4">
        <v>7</v>
      </c>
      <c r="B51" s="120" t="s">
        <v>20</v>
      </c>
      <c r="C51" s="121"/>
      <c r="D51" s="121"/>
      <c r="E51" s="121"/>
      <c r="F51" s="121"/>
      <c r="G51" s="121"/>
      <c r="H51" s="13"/>
      <c r="I51" s="11">
        <f>L13</f>
        <v>368379.87</v>
      </c>
      <c r="J51" s="98">
        <f>J52</f>
        <v>137973</v>
      </c>
      <c r="K51" s="99"/>
      <c r="L51" s="19"/>
      <c r="M51" s="136">
        <v>2.71</v>
      </c>
      <c r="N51" s="136"/>
      <c r="O51" s="136"/>
      <c r="P51" s="137"/>
      <c r="Q51" s="54"/>
      <c r="R51" s="54"/>
      <c r="S51" s="31"/>
    </row>
    <row r="52" spans="1:38" ht="15" customHeight="1">
      <c r="A52" s="5" t="s">
        <v>75</v>
      </c>
      <c r="B52" s="102" t="s">
        <v>76</v>
      </c>
      <c r="C52" s="103"/>
      <c r="D52" s="103"/>
      <c r="E52" s="103"/>
      <c r="F52" s="103"/>
      <c r="G52" s="103"/>
      <c r="H52" s="115"/>
      <c r="I52" s="35"/>
      <c r="J52" s="100">
        <v>137973</v>
      </c>
      <c r="K52" s="101"/>
      <c r="L52" s="19"/>
      <c r="M52" s="67"/>
      <c r="N52" s="67"/>
      <c r="O52" s="67"/>
      <c r="P52" s="67"/>
      <c r="Q52" s="68"/>
      <c r="R52" s="68"/>
      <c r="S52" s="31"/>
    </row>
    <row r="53" spans="1:38" ht="14.25" customHeight="1">
      <c r="A53" s="8"/>
      <c r="B53" s="117" t="s">
        <v>26</v>
      </c>
      <c r="C53" s="118"/>
      <c r="D53" s="118"/>
      <c r="E53" s="118"/>
      <c r="F53" s="118"/>
      <c r="G53" s="118"/>
      <c r="H53" s="119"/>
      <c r="I53" s="10">
        <f>I23+I31+I33+I40+I50+I51+I32</f>
        <v>1842062.78</v>
      </c>
      <c r="J53" s="96">
        <f>J23+J31+J32+J33+J40+J50+J51</f>
        <v>1726150.5403436986</v>
      </c>
      <c r="K53" s="97"/>
      <c r="L53" s="19"/>
      <c r="M53" s="9"/>
      <c r="N53" s="9"/>
      <c r="O53" s="9"/>
      <c r="P53" s="28"/>
      <c r="Q53" s="23"/>
      <c r="R53" s="14"/>
    </row>
    <row r="54" spans="1:38" ht="12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N54" s="122"/>
      <c r="O54" s="122"/>
      <c r="P54" s="122"/>
      <c r="Q54" s="122"/>
      <c r="R54" s="122"/>
      <c r="S54" s="122"/>
    </row>
    <row r="55" spans="1:38" ht="54.75" customHeight="1">
      <c r="A55" s="84" t="s">
        <v>84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1"/>
      <c r="AA55" s="81"/>
      <c r="AB55" s="81"/>
      <c r="AC55" s="81"/>
    </row>
    <row r="56" spans="1:38" ht="20.25" customHeight="1">
      <c r="A56" s="91" t="s">
        <v>38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T56" s="85"/>
      <c r="U56" s="85"/>
      <c r="V56" s="85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 ht="5.25" customHeight="1">
      <c r="T57" s="85"/>
      <c r="U57" s="85"/>
      <c r="V57" s="85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>
      <c r="A58" s="91" t="s">
        <v>80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3.75" customHeight="1"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>
      <c r="A60" s="91" t="s">
        <v>77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T60" s="123"/>
      <c r="U60" s="123"/>
      <c r="V60" s="123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9"/>
      <c r="AJ60" s="29"/>
      <c r="AK60" s="29"/>
      <c r="AL60" s="29"/>
    </row>
    <row r="61" spans="1:38" ht="12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T61" s="123"/>
      <c r="U61" s="123"/>
      <c r="V61" s="123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123"/>
      <c r="U62" s="123"/>
      <c r="V62" s="123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9"/>
      <c r="AJ62" s="29"/>
      <c r="AK62" s="29"/>
      <c r="AL62" s="29"/>
    </row>
    <row r="63" spans="1:38">
      <c r="T63" s="123"/>
      <c r="U63" s="123"/>
      <c r="V63" s="123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/>
      <c r="AJ63" s="29"/>
      <c r="AK63" s="29"/>
      <c r="AL63" s="29"/>
    </row>
    <row r="64" spans="1:38">
      <c r="T64" s="85"/>
      <c r="U64" s="85"/>
      <c r="V64" s="85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85"/>
      <c r="U65" s="85"/>
      <c r="V65" s="85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85"/>
      <c r="U66" s="85"/>
      <c r="V66" s="85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85"/>
      <c r="U67" s="85"/>
      <c r="V67" s="85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85"/>
      <c r="U68" s="85"/>
      <c r="V68" s="85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16"/>
      <c r="U69" s="116"/>
      <c r="V69" s="11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>
      <c r="T72" s="123"/>
      <c r="U72" s="123"/>
      <c r="V72" s="123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9"/>
      <c r="AH72" s="29"/>
      <c r="AI72" s="29"/>
      <c r="AJ72" s="29"/>
      <c r="AK72" s="29"/>
      <c r="AL72" s="29"/>
    </row>
    <row r="73" spans="20:38">
      <c r="T73" s="123"/>
      <c r="U73" s="123"/>
      <c r="V73" s="123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9"/>
      <c r="AH73" s="29"/>
      <c r="AI73" s="29"/>
      <c r="AJ73" s="29"/>
      <c r="AK73" s="29"/>
      <c r="AL73" s="29"/>
    </row>
    <row r="74" spans="20:38">
      <c r="T74" s="123"/>
      <c r="U74" s="123"/>
      <c r="V74" s="123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9"/>
      <c r="AH74" s="29"/>
      <c r="AI74" s="29"/>
      <c r="AJ74" s="29"/>
      <c r="AK74" s="29"/>
      <c r="AL74" s="29"/>
    </row>
    <row r="75" spans="20:38">
      <c r="T75" s="123"/>
      <c r="U75" s="123"/>
      <c r="V75" s="123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9"/>
      <c r="AH75" s="29"/>
      <c r="AI75" s="29"/>
      <c r="AJ75" s="29"/>
      <c r="AK75" s="29"/>
      <c r="AL75" s="29"/>
    </row>
    <row r="76" spans="20:38">
      <c r="T76" s="85"/>
      <c r="U76" s="85"/>
      <c r="V76" s="85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85"/>
      <c r="U77" s="85"/>
      <c r="V77" s="85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85"/>
      <c r="U78" s="85"/>
      <c r="V78" s="85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85"/>
      <c r="U79" s="85"/>
      <c r="V79" s="85"/>
      <c r="W79" s="26"/>
      <c r="X79" s="26"/>
      <c r="Y79" s="26"/>
      <c r="Z79" s="26"/>
      <c r="AA79" s="30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85"/>
      <c r="U80" s="85"/>
      <c r="V80" s="85"/>
      <c r="W80" s="26"/>
      <c r="X80" s="26"/>
      <c r="Y80" s="26"/>
      <c r="Z80" s="26"/>
      <c r="AA80" s="26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116"/>
      <c r="U81" s="116"/>
      <c r="V81" s="11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0:38">
      <c r="T84" s="123"/>
      <c r="U84" s="123"/>
      <c r="V84" s="123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9"/>
      <c r="AH84" s="29"/>
      <c r="AI84" s="29"/>
      <c r="AJ84" s="29"/>
      <c r="AK84" s="29"/>
      <c r="AL84" s="29"/>
    </row>
    <row r="85" spans="20:38">
      <c r="T85" s="123"/>
      <c r="U85" s="123"/>
      <c r="V85" s="123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9"/>
      <c r="AH85" s="29"/>
      <c r="AI85" s="29"/>
      <c r="AJ85" s="29"/>
      <c r="AK85" s="29"/>
      <c r="AL85" s="29"/>
    </row>
    <row r="86" spans="20:38">
      <c r="T86" s="123"/>
      <c r="U86" s="123"/>
      <c r="V86" s="123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9"/>
      <c r="AH86" s="29"/>
      <c r="AI86" s="29"/>
      <c r="AJ86" s="29"/>
      <c r="AK86" s="29"/>
      <c r="AL86" s="29"/>
    </row>
    <row r="87" spans="20:38">
      <c r="T87" s="123"/>
      <c r="U87" s="123"/>
      <c r="V87" s="123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9"/>
      <c r="AH87" s="29"/>
      <c r="AI87" s="29"/>
      <c r="AJ87" s="29"/>
      <c r="AK87" s="29"/>
      <c r="AL87" s="29"/>
    </row>
    <row r="88" spans="20:38">
      <c r="T88" s="85"/>
      <c r="U88" s="85"/>
      <c r="V88" s="85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85"/>
      <c r="U89" s="85"/>
      <c r="V89" s="85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85"/>
      <c r="U90" s="85"/>
      <c r="V90" s="85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85"/>
      <c r="U91" s="85"/>
      <c r="V91" s="85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85"/>
      <c r="U92" s="85"/>
      <c r="V92" s="85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116"/>
      <c r="U93" s="116"/>
      <c r="V93" s="11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20:38">
      <c r="T96" s="123"/>
      <c r="U96" s="123"/>
      <c r="V96" s="123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9"/>
      <c r="AL96" s="29"/>
    </row>
    <row r="97" spans="20:38">
      <c r="T97" s="123"/>
      <c r="U97" s="123"/>
      <c r="V97" s="123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23"/>
      <c r="U98" s="123"/>
      <c r="V98" s="123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9"/>
      <c r="AL98" s="29"/>
    </row>
    <row r="99" spans="20:38">
      <c r="T99" s="123"/>
      <c r="U99" s="123"/>
      <c r="V99" s="123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9"/>
      <c r="AL99" s="29"/>
    </row>
    <row r="100" spans="20:38">
      <c r="T100" s="85"/>
      <c r="U100" s="85"/>
      <c r="V100" s="85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85"/>
      <c r="U101" s="85"/>
      <c r="V101" s="85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85"/>
      <c r="U102" s="85"/>
      <c r="V102" s="85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85"/>
      <c r="U103" s="85"/>
      <c r="V103" s="85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85"/>
      <c r="U104" s="85"/>
      <c r="V104" s="85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16"/>
      <c r="U105" s="116"/>
      <c r="V105" s="11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123"/>
      <c r="U117" s="123"/>
      <c r="V117" s="123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9"/>
      <c r="AH117" s="29"/>
      <c r="AI117" s="29"/>
      <c r="AJ117" s="29"/>
      <c r="AK117" s="29"/>
    </row>
    <row r="118" spans="20:38">
      <c r="T118" s="123"/>
      <c r="U118" s="123"/>
      <c r="V118" s="123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9"/>
      <c r="AH118" s="29"/>
      <c r="AI118" s="29"/>
      <c r="AJ118" s="29"/>
      <c r="AK118" s="29"/>
    </row>
    <row r="119" spans="20:38">
      <c r="T119" s="123"/>
      <c r="U119" s="123"/>
      <c r="V119" s="123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9"/>
      <c r="AH119" s="29"/>
      <c r="AI119" s="29"/>
      <c r="AJ119" s="29"/>
      <c r="AK119" s="29"/>
    </row>
    <row r="120" spans="20:38">
      <c r="T120" s="123"/>
      <c r="U120" s="123"/>
      <c r="V120" s="123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9"/>
      <c r="AH120" s="29"/>
      <c r="AI120" s="29"/>
      <c r="AJ120" s="29"/>
      <c r="AK120" s="29"/>
    </row>
    <row r="121" spans="20:38">
      <c r="T121" s="85"/>
      <c r="U121" s="85"/>
      <c r="V121" s="85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85"/>
      <c r="U122" s="85"/>
      <c r="V122" s="85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85"/>
      <c r="U123" s="85"/>
      <c r="V123" s="85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85"/>
      <c r="U124" s="85"/>
      <c r="V124" s="85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85"/>
      <c r="U125" s="85"/>
      <c r="V125" s="85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116"/>
      <c r="U126" s="116"/>
      <c r="V126" s="11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123"/>
      <c r="U131" s="123"/>
      <c r="V131" s="123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9"/>
      <c r="AH131" s="29"/>
      <c r="AI131" s="29"/>
      <c r="AJ131" s="29"/>
      <c r="AK131" s="29"/>
    </row>
    <row r="132" spans="20:37">
      <c r="T132" s="123"/>
      <c r="U132" s="123"/>
      <c r="V132" s="123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9"/>
      <c r="AH132" s="29"/>
      <c r="AI132" s="29"/>
      <c r="AJ132" s="29"/>
      <c r="AK132" s="29"/>
    </row>
    <row r="133" spans="20:37">
      <c r="T133" s="123"/>
      <c r="U133" s="123"/>
      <c r="V133" s="123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9"/>
      <c r="AH133" s="29"/>
      <c r="AI133" s="29"/>
      <c r="AJ133" s="29"/>
      <c r="AK133" s="29"/>
    </row>
    <row r="134" spans="20:37">
      <c r="T134" s="123"/>
      <c r="U134" s="123"/>
      <c r="V134" s="123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9"/>
      <c r="AH134" s="29"/>
      <c r="AI134" s="29"/>
      <c r="AJ134" s="29"/>
      <c r="AK134" s="29"/>
    </row>
    <row r="135" spans="20:37">
      <c r="T135" s="85"/>
      <c r="U135" s="85"/>
      <c r="V135" s="85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85"/>
      <c r="U136" s="85"/>
      <c r="V136" s="85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85"/>
      <c r="U137" s="85"/>
      <c r="V137" s="85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85"/>
      <c r="U138" s="85"/>
      <c r="V138" s="85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85"/>
      <c r="U139" s="85"/>
      <c r="V139" s="85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116"/>
      <c r="U140" s="116"/>
      <c r="V140" s="11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20:37">
      <c r="T143" s="123"/>
      <c r="U143" s="123"/>
      <c r="V143" s="123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9"/>
      <c r="AJ143" s="29"/>
      <c r="AK143" s="29"/>
    </row>
    <row r="144" spans="20:37">
      <c r="T144" s="123"/>
      <c r="U144" s="123"/>
      <c r="V144" s="123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123"/>
      <c r="U145" s="123"/>
      <c r="V145" s="123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9"/>
      <c r="AJ145" s="29"/>
      <c r="AK145" s="29"/>
    </row>
    <row r="146" spans="20:37">
      <c r="T146" s="123"/>
      <c r="U146" s="123"/>
      <c r="V146" s="123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9"/>
      <c r="AJ146" s="29"/>
      <c r="AK146" s="29"/>
    </row>
    <row r="147" spans="20:37">
      <c r="T147" s="85"/>
      <c r="U147" s="85"/>
      <c r="V147" s="85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85"/>
      <c r="U148" s="85"/>
      <c r="V148" s="85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85"/>
      <c r="U149" s="85"/>
      <c r="V149" s="85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85"/>
      <c r="U150" s="85"/>
      <c r="V150" s="85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85"/>
      <c r="U151" s="85"/>
      <c r="V151" s="85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16"/>
      <c r="U152" s="116"/>
      <c r="V152" s="11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0:37">
      <c r="T155" s="123"/>
      <c r="U155" s="123"/>
      <c r="V155" s="123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9"/>
      <c r="AH155" s="29"/>
      <c r="AI155" s="29"/>
      <c r="AJ155" s="29"/>
      <c r="AK155" s="29"/>
    </row>
    <row r="156" spans="20:37">
      <c r="T156" s="123"/>
      <c r="U156" s="123"/>
      <c r="V156" s="123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9"/>
      <c r="AH156" s="29"/>
      <c r="AI156" s="29"/>
      <c r="AJ156" s="29"/>
      <c r="AK156" s="29"/>
    </row>
    <row r="157" spans="20:37">
      <c r="T157" s="123"/>
      <c r="U157" s="123"/>
      <c r="V157" s="123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9"/>
      <c r="AH157" s="29"/>
      <c r="AI157" s="29"/>
      <c r="AJ157" s="29"/>
      <c r="AK157" s="29"/>
    </row>
    <row r="158" spans="20:37">
      <c r="T158" s="123"/>
      <c r="U158" s="123"/>
      <c r="V158" s="123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9"/>
      <c r="AH158" s="29"/>
      <c r="AI158" s="29"/>
      <c r="AJ158" s="29"/>
      <c r="AK158" s="29"/>
    </row>
    <row r="159" spans="20:37">
      <c r="T159" s="85"/>
      <c r="U159" s="85"/>
      <c r="V159" s="85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85"/>
      <c r="U160" s="85"/>
      <c r="V160" s="85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85"/>
      <c r="U161" s="85"/>
      <c r="V161" s="85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85"/>
      <c r="U162" s="85"/>
      <c r="V162" s="85"/>
      <c r="W162" s="26"/>
      <c r="X162" s="26"/>
      <c r="Y162" s="26"/>
      <c r="Z162" s="26"/>
      <c r="AA162" s="30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85"/>
      <c r="U163" s="85"/>
      <c r="V163" s="85"/>
      <c r="W163" s="26"/>
      <c r="X163" s="26"/>
      <c r="Y163" s="26"/>
      <c r="Z163" s="26"/>
      <c r="AA163" s="26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116"/>
      <c r="U164" s="116"/>
      <c r="V164" s="11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0:37">
      <c r="T167" s="123"/>
      <c r="U167" s="123"/>
      <c r="V167" s="123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9"/>
      <c r="AH167" s="29"/>
      <c r="AI167" s="29"/>
      <c r="AJ167" s="29"/>
      <c r="AK167" s="29"/>
    </row>
    <row r="168" spans="20:37">
      <c r="T168" s="123"/>
      <c r="U168" s="123"/>
      <c r="V168" s="123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9"/>
      <c r="AH168" s="29"/>
      <c r="AI168" s="29"/>
      <c r="AJ168" s="29"/>
      <c r="AK168" s="29"/>
    </row>
    <row r="169" spans="20:37">
      <c r="T169" s="123"/>
      <c r="U169" s="123"/>
      <c r="V169" s="123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9"/>
      <c r="AH169" s="29"/>
      <c r="AI169" s="29"/>
      <c r="AJ169" s="29"/>
      <c r="AK169" s="29"/>
    </row>
    <row r="170" spans="20:37">
      <c r="T170" s="123"/>
      <c r="U170" s="123"/>
      <c r="V170" s="123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9"/>
      <c r="AH170" s="29"/>
      <c r="AI170" s="29"/>
      <c r="AJ170" s="29"/>
      <c r="AK170" s="29"/>
    </row>
    <row r="171" spans="20:37">
      <c r="T171" s="85"/>
      <c r="U171" s="85"/>
      <c r="V171" s="85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85"/>
      <c r="U172" s="85"/>
      <c r="V172" s="85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85"/>
      <c r="U173" s="85"/>
      <c r="V173" s="85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85"/>
      <c r="U174" s="85"/>
      <c r="V174" s="85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85"/>
      <c r="U175" s="85"/>
      <c r="V175" s="85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116"/>
      <c r="U176" s="116"/>
      <c r="V176" s="11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0:37">
      <c r="T179" s="123"/>
      <c r="U179" s="123"/>
      <c r="V179" s="123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9"/>
    </row>
    <row r="180" spans="20:37">
      <c r="T180" s="123"/>
      <c r="U180" s="123"/>
      <c r="V180" s="123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23"/>
      <c r="U181" s="123"/>
      <c r="V181" s="123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9"/>
    </row>
    <row r="182" spans="20:37">
      <c r="T182" s="123"/>
      <c r="U182" s="123"/>
      <c r="V182" s="123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9"/>
    </row>
    <row r="183" spans="20:37">
      <c r="T183" s="85"/>
      <c r="U183" s="85"/>
      <c r="V183" s="85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85"/>
      <c r="U184" s="85"/>
      <c r="V184" s="85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85"/>
      <c r="U185" s="85"/>
      <c r="V185" s="85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85"/>
      <c r="U186" s="85"/>
      <c r="V186" s="85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85"/>
      <c r="U187" s="85"/>
      <c r="V187" s="85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16"/>
      <c r="U188" s="116"/>
      <c r="V188" s="11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</sheetData>
  <sheetProtection password="CE28" sheet="1" objects="1" scenarios="1" selectLockedCells="1" selectUnlockedCells="1"/>
  <mergeCells count="234">
    <mergeCell ref="A58:K58"/>
    <mergeCell ref="J48:K48"/>
    <mergeCell ref="W33:X33"/>
    <mergeCell ref="T33:U33"/>
    <mergeCell ref="J41:K41"/>
    <mergeCell ref="J42:K42"/>
    <mergeCell ref="O33:P33"/>
    <mergeCell ref="O38:P38"/>
    <mergeCell ref="M35:P35"/>
    <mergeCell ref="M39:P39"/>
    <mergeCell ref="J35:K35"/>
    <mergeCell ref="J36:K36"/>
    <mergeCell ref="B43:H43"/>
    <mergeCell ref="B48:G48"/>
    <mergeCell ref="J34:K34"/>
    <mergeCell ref="B34:H34"/>
    <mergeCell ref="B40:H40"/>
    <mergeCell ref="B36:H36"/>
    <mergeCell ref="B45:G45"/>
    <mergeCell ref="J45:K45"/>
    <mergeCell ref="B29:G29"/>
    <mergeCell ref="M19:N19"/>
    <mergeCell ref="B27:H27"/>
    <mergeCell ref="B28:H28"/>
    <mergeCell ref="M36:P36"/>
    <mergeCell ref="J49:K49"/>
    <mergeCell ref="B49:H49"/>
    <mergeCell ref="B41:G41"/>
    <mergeCell ref="B42:G42"/>
    <mergeCell ref="P20:P21"/>
    <mergeCell ref="O20:O21"/>
    <mergeCell ref="J25:K25"/>
    <mergeCell ref="J30:K30"/>
    <mergeCell ref="M33:N33"/>
    <mergeCell ref="J43:K43"/>
    <mergeCell ref="B44:H44"/>
    <mergeCell ref="J39:K39"/>
    <mergeCell ref="B35:H35"/>
    <mergeCell ref="B30:G30"/>
    <mergeCell ref="B37:H37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A18:A21"/>
    <mergeCell ref="A4:K4"/>
    <mergeCell ref="B18:H21"/>
    <mergeCell ref="A7:D7"/>
    <mergeCell ref="B26:H26"/>
    <mergeCell ref="F12:G12"/>
    <mergeCell ref="F13:G13"/>
    <mergeCell ref="T60:V60"/>
    <mergeCell ref="T69:V69"/>
    <mergeCell ref="T80:V80"/>
    <mergeCell ref="J44:K44"/>
    <mergeCell ref="M51:P51"/>
    <mergeCell ref="M37:P37"/>
    <mergeCell ref="B38:H38"/>
    <mergeCell ref="K7:L7"/>
    <mergeCell ref="M34:P34"/>
    <mergeCell ref="M29:P29"/>
    <mergeCell ref="M30:P30"/>
    <mergeCell ref="B32:G32"/>
    <mergeCell ref="M32:P32"/>
    <mergeCell ref="J32:K32"/>
    <mergeCell ref="J29:K29"/>
    <mergeCell ref="F15:G16"/>
    <mergeCell ref="M12:P12"/>
    <mergeCell ref="M13:P13"/>
    <mergeCell ref="M20:N21"/>
    <mergeCell ref="M22:N22"/>
    <mergeCell ref="J23:K23"/>
    <mergeCell ref="J27:K27"/>
    <mergeCell ref="O22:P22"/>
    <mergeCell ref="O19:P19"/>
    <mergeCell ref="T73:V73"/>
    <mergeCell ref="T74:V74"/>
    <mergeCell ref="T75:V75"/>
    <mergeCell ref="T98:V98"/>
    <mergeCell ref="T99:V99"/>
    <mergeCell ref="J31:K31"/>
    <mergeCell ref="J33:K33"/>
    <mergeCell ref="T76:V76"/>
    <mergeCell ref="T77:V77"/>
    <mergeCell ref="T78:V78"/>
    <mergeCell ref="T79:V79"/>
    <mergeCell ref="T97:V97"/>
    <mergeCell ref="T89:V89"/>
    <mergeCell ref="T90:V90"/>
    <mergeCell ref="T91:V91"/>
    <mergeCell ref="T84:V84"/>
    <mergeCell ref="T85:V85"/>
    <mergeCell ref="T86:V86"/>
    <mergeCell ref="T87:V87"/>
    <mergeCell ref="T93:V93"/>
    <mergeCell ref="T96:V96"/>
    <mergeCell ref="T88:V88"/>
    <mergeCell ref="T81:V81"/>
    <mergeCell ref="T72:V72"/>
    <mergeCell ref="T118:V118"/>
    <mergeCell ref="T119:V119"/>
    <mergeCell ref="T133:V133"/>
    <mergeCell ref="T134:V134"/>
    <mergeCell ref="T135:V135"/>
    <mergeCell ref="T136:V136"/>
    <mergeCell ref="T131:V131"/>
    <mergeCell ref="T132:V132"/>
    <mergeCell ref="Q20:Q21"/>
    <mergeCell ref="R20:R21"/>
    <mergeCell ref="S20:S21"/>
    <mergeCell ref="T57:V57"/>
    <mergeCell ref="T56:V56"/>
    <mergeCell ref="T68:V68"/>
    <mergeCell ref="T61:V61"/>
    <mergeCell ref="T62:V62"/>
    <mergeCell ref="T63:V63"/>
    <mergeCell ref="T64:V64"/>
    <mergeCell ref="T65:V65"/>
    <mergeCell ref="T66:V66"/>
    <mergeCell ref="T101:V101"/>
    <mergeCell ref="T102:V102"/>
    <mergeCell ref="T103:V103"/>
    <mergeCell ref="T92:V92"/>
    <mergeCell ref="T139:V139"/>
    <mergeCell ref="T117:V117"/>
    <mergeCell ref="T121:V121"/>
    <mergeCell ref="T122:V122"/>
    <mergeCell ref="T124:V124"/>
    <mergeCell ref="T172:V172"/>
    <mergeCell ref="T188:V188"/>
    <mergeCell ref="T173:V173"/>
    <mergeCell ref="T174:V174"/>
    <mergeCell ref="T175:V175"/>
    <mergeCell ref="T176:V176"/>
    <mergeCell ref="T179:V179"/>
    <mergeCell ref="T180:V180"/>
    <mergeCell ref="T181:V181"/>
    <mergeCell ref="T182:V182"/>
    <mergeCell ref="T183:V183"/>
    <mergeCell ref="T185:V185"/>
    <mergeCell ref="T186:V186"/>
    <mergeCell ref="T187:V187"/>
    <mergeCell ref="T184:V184"/>
    <mergeCell ref="T123:V123"/>
    <mergeCell ref="T125:V125"/>
    <mergeCell ref="T126:V126"/>
    <mergeCell ref="T120:V120"/>
    <mergeCell ref="T167:V167"/>
    <mergeCell ref="T168:V168"/>
    <mergeCell ref="T169:V169"/>
    <mergeCell ref="T170:V170"/>
    <mergeCell ref="T171:V171"/>
    <mergeCell ref="T150:V150"/>
    <mergeCell ref="T159:V159"/>
    <mergeCell ref="T151:V151"/>
    <mergeCell ref="T152:V152"/>
    <mergeCell ref="T155:V155"/>
    <mergeCell ref="T156:V156"/>
    <mergeCell ref="T157:V157"/>
    <mergeCell ref="T158:V158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J38:K38"/>
    <mergeCell ref="J11:K11"/>
    <mergeCell ref="F10:G11"/>
    <mergeCell ref="A10:E11"/>
    <mergeCell ref="B52:H52"/>
    <mergeCell ref="J52:K52"/>
    <mergeCell ref="T162:V162"/>
    <mergeCell ref="T163:V163"/>
    <mergeCell ref="T164:V164"/>
    <mergeCell ref="B53:H53"/>
    <mergeCell ref="J50:K50"/>
    <mergeCell ref="B51:G51"/>
    <mergeCell ref="N54:S54"/>
    <mergeCell ref="T104:V104"/>
    <mergeCell ref="T105:V105"/>
    <mergeCell ref="T100:V100"/>
    <mergeCell ref="T160:V160"/>
    <mergeCell ref="T161:V161"/>
    <mergeCell ref="T140:V140"/>
    <mergeCell ref="T143:V143"/>
    <mergeCell ref="T144:V144"/>
    <mergeCell ref="T145:V145"/>
    <mergeCell ref="T146:V146"/>
    <mergeCell ref="T147:V147"/>
    <mergeCell ref="I10:Y10"/>
    <mergeCell ref="A55:Y55"/>
    <mergeCell ref="T148:V148"/>
    <mergeCell ref="T149:V149"/>
    <mergeCell ref="T137:V137"/>
    <mergeCell ref="T138:V138"/>
    <mergeCell ref="B50:H50"/>
    <mergeCell ref="M50:P50"/>
    <mergeCell ref="T67:V67"/>
    <mergeCell ref="A60:K60"/>
    <mergeCell ref="M28:P28"/>
    <mergeCell ref="J28:K28"/>
    <mergeCell ref="M31:P31"/>
    <mergeCell ref="J53:K53"/>
    <mergeCell ref="J51:K51"/>
    <mergeCell ref="A61:K61"/>
    <mergeCell ref="A56:K56"/>
    <mergeCell ref="J40:K40"/>
    <mergeCell ref="M40:P40"/>
    <mergeCell ref="J46:K46"/>
    <mergeCell ref="B46:G46"/>
    <mergeCell ref="B47:G47"/>
    <mergeCell ref="J47:K47"/>
    <mergeCell ref="J37:K37"/>
  </mergeCells>
  <printOptions horizontalCentered="1"/>
  <pageMargins left="0" right="0" top="0" bottom="0" header="0" footer="0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2012-03-06T02:51:41Z</dcterms:modified>
</cp:coreProperties>
</file>