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0" windowWidth="9720" windowHeight="6840" tabRatio="768" activeTab="0"/>
  </bookViews>
  <sheets>
    <sheet name="Стр.2" sheetId="1" r:id="rId1"/>
    <sheet name="Стр.4" sheetId="2" r:id="rId2"/>
    <sheet name="Стр.6" sheetId="3" r:id="rId3"/>
    <sheet name="Стр.6а" sheetId="4" r:id="rId4"/>
    <sheet name="Стр.8" sheetId="5" r:id="rId5"/>
    <sheet name="Стр.10" sheetId="6" r:id="rId6"/>
    <sheet name="Стр.12" sheetId="7" r:id="rId7"/>
    <sheet name="Друж.4" sheetId="8" r:id="rId8"/>
    <sheet name="Друж.10" sheetId="9" r:id="rId9"/>
    <sheet name="Курч.16" sheetId="10" r:id="rId10"/>
    <sheet name="ТСЖ" sheetId="11" r:id="rId11"/>
    <sheet name="Н-Кабан." sheetId="12" r:id="rId12"/>
  </sheets>
  <definedNames/>
  <calcPr fullCalcOnLoad="1"/>
</workbook>
</file>

<file path=xl/sharedStrings.xml><?xml version="1.0" encoding="utf-8"?>
<sst xmlns="http://schemas.openxmlformats.org/spreadsheetml/2006/main" count="3661" uniqueCount="275">
  <si>
    <t>ООО "УЖКХ"</t>
  </si>
  <si>
    <t>Площадь дома кв.метр</t>
  </si>
  <si>
    <t>№ пп</t>
  </si>
  <si>
    <t>Наименование и состав работы</t>
  </si>
  <si>
    <t>Ед.изм</t>
  </si>
  <si>
    <t>кол-во</t>
  </si>
  <si>
    <t>цена за ед.</t>
  </si>
  <si>
    <t>1.</t>
  </si>
  <si>
    <t>Благоустройство и обеспечение санитарного состояния жилых зданий и придомовых территорий</t>
  </si>
  <si>
    <t>1.1.</t>
  </si>
  <si>
    <t>Уборка  лестничных клеток</t>
  </si>
  <si>
    <t>м² общ. площ</t>
  </si>
  <si>
    <t>1.2.</t>
  </si>
  <si>
    <t>Вывоз и утилизация мусора</t>
  </si>
  <si>
    <t>1.3.</t>
  </si>
  <si>
    <t>Вывоз и утилизация крупногабаритного мусора</t>
  </si>
  <si>
    <t>1.4.</t>
  </si>
  <si>
    <t>Санитарное содержание придомовых территории и озеленения</t>
  </si>
  <si>
    <t>1.5.</t>
  </si>
  <si>
    <t>Услуги по дератизации, дезинсекции</t>
  </si>
  <si>
    <t>Технический надзор за эксплуатацией ж/фонда</t>
  </si>
  <si>
    <t>3.</t>
  </si>
  <si>
    <t>Услуги РКО</t>
  </si>
  <si>
    <t>4.</t>
  </si>
  <si>
    <t>Техническое обслуживание общего имущества</t>
  </si>
  <si>
    <t>Сетей электроснабжения</t>
  </si>
  <si>
    <t>Замена перегоревших лампочек накаливания</t>
  </si>
  <si>
    <t>шт</t>
  </si>
  <si>
    <t>люминесцентных ламп</t>
  </si>
  <si>
    <t>Проверка заземления ванн</t>
  </si>
  <si>
    <t>1ванн</t>
  </si>
  <si>
    <t>1000м2</t>
  </si>
  <si>
    <t>лестничных клеток</t>
  </si>
  <si>
    <t>100л.пл.</t>
  </si>
  <si>
    <t>Мелкий ремонт электропроводки</t>
  </si>
  <si>
    <t>1м</t>
  </si>
  <si>
    <t>1пт</t>
  </si>
  <si>
    <t>мп</t>
  </si>
  <si>
    <t>1 щит</t>
  </si>
  <si>
    <t>1РУ</t>
  </si>
  <si>
    <t>Внутридомовых систем водоснабжения</t>
  </si>
  <si>
    <t>Осмотр внутридомовых систем водоснабжения, канализации и водостока в чердачных и подвальных помещениях</t>
  </si>
  <si>
    <t>1000 кв.м.</t>
  </si>
  <si>
    <t>Временная заделка (сварка) свищей и трещин (установка хомутов) на трубопроводах Ду 50мм</t>
  </si>
  <si>
    <t>1 место</t>
  </si>
  <si>
    <t>Временная заделка (сварка) свищей и трещин (установка хомутов) на трубопроводах Ду 100мм</t>
  </si>
  <si>
    <t>1 соед.</t>
  </si>
  <si>
    <t>Ревизия вентилей без снятия с места</t>
  </si>
  <si>
    <t>1шт.</t>
  </si>
  <si>
    <t>Устранение засоров канализационных труб в подвале</t>
  </si>
  <si>
    <t>1 п.м.</t>
  </si>
  <si>
    <t>Подчеканка раструбов канализационных труб Ду100мм</t>
  </si>
  <si>
    <t>1 раструб</t>
  </si>
  <si>
    <t>Заделка стыков (соединений) канализационных труб из ПЭ</t>
  </si>
  <si>
    <t>Заделка стыков ливнестока</t>
  </si>
  <si>
    <t>Прочистка ливнестоков</t>
  </si>
  <si>
    <t>шт.</t>
  </si>
  <si>
    <t>Очистка от наледи водосточных труб (выпуски на улице)</t>
  </si>
  <si>
    <t>1 проч.</t>
  </si>
  <si>
    <t>Ревизия задвижек без снятия с места до 100мм</t>
  </si>
  <si>
    <t>100м3</t>
  </si>
  <si>
    <t>м2</t>
  </si>
  <si>
    <t>Обслуживание домовых приборов учета воды</t>
  </si>
  <si>
    <t>Уборка подвального помещения от мусора</t>
  </si>
  <si>
    <t>Укрепление водоприемных воронок ливнестока</t>
  </si>
  <si>
    <t>м3</t>
  </si>
  <si>
    <t>Промывка системы водоснабжения и канализации</t>
  </si>
  <si>
    <t>Внутридомовых систем отопления</t>
  </si>
  <si>
    <t>Осмотр внутридомовых систем отопления в чердачных и подвальных помещениях</t>
  </si>
  <si>
    <t>Промывка и испытание трубопроводов системы центрального отопления</t>
  </si>
  <si>
    <t>1 узел</t>
  </si>
  <si>
    <t>Регулировка температуры теплоносителя</t>
  </si>
  <si>
    <t>Ликвидация воздушных пробок в системе отопления</t>
  </si>
  <si>
    <t>1 стояк</t>
  </si>
  <si>
    <t>Ревизия вентилей без снятия с места до 25 мм.</t>
  </si>
  <si>
    <t>Ревизия задвижек без снятия с места до 100мм.</t>
  </si>
  <si>
    <t>Укрепление крюков для батарей в подъездах</t>
  </si>
  <si>
    <t>Уплотнение сгонов</t>
  </si>
  <si>
    <t>Установка хомутов и металлической заплаты на трубопроводе</t>
  </si>
  <si>
    <t>1м2</t>
  </si>
  <si>
    <t>Прочистка грязевиков</t>
  </si>
  <si>
    <t>ХОВ</t>
  </si>
  <si>
    <t>Общестроительных конструкций</t>
  </si>
  <si>
    <t>Проверка тяги в вентканалах</t>
  </si>
  <si>
    <t>кан.</t>
  </si>
  <si>
    <t>Прочистка вент.каналов</t>
  </si>
  <si>
    <t>1кан.</t>
  </si>
  <si>
    <t>1ст.</t>
  </si>
  <si>
    <t>Укрепление почтовых ящиков</t>
  </si>
  <si>
    <t>кв.м</t>
  </si>
  <si>
    <t>Очистка кровли от снега</t>
  </si>
  <si>
    <t>1м реш</t>
  </si>
  <si>
    <t>Укрепление дверных наличников</t>
  </si>
  <si>
    <t>пм</t>
  </si>
  <si>
    <t>Весенний и осенний осмотр кровли</t>
  </si>
  <si>
    <t>Смена навесных замков на люках</t>
  </si>
  <si>
    <t>Прочистка мусоропровода</t>
  </si>
  <si>
    <t>Укрепление МАФ</t>
  </si>
  <si>
    <t>Аварийная служба</t>
  </si>
  <si>
    <t>руб./кв.метр</t>
  </si>
  <si>
    <t>5.</t>
  </si>
  <si>
    <t>Текущий ремонт</t>
  </si>
  <si>
    <t>Всего</t>
  </si>
  <si>
    <t>руб.</t>
  </si>
  <si>
    <t>стоимость в год руб.</t>
  </si>
  <si>
    <t>Смета расходов по содержанию общего имущества</t>
  </si>
  <si>
    <t>Влажное подметание лестничных площадок и маршей</t>
  </si>
  <si>
    <t>м²</t>
  </si>
  <si>
    <t>Мытье лестничных площадок  и маршей</t>
  </si>
  <si>
    <t>Мытье окон</t>
  </si>
  <si>
    <t>Подметание площадки перед входом в подъезд</t>
  </si>
  <si>
    <t>Мытье площадки перед входом в подъезд</t>
  </si>
  <si>
    <t>Влажная протирка стен</t>
  </si>
  <si>
    <t>Влажное протирка дверей</t>
  </si>
  <si>
    <t>Влажная протирка перил и ограждений</t>
  </si>
  <si>
    <t>Влажная протирка отопительных приборов</t>
  </si>
  <si>
    <t>Влажная протирка почтовых ящиков,эл.щитков</t>
  </si>
  <si>
    <t>Итого в год</t>
  </si>
  <si>
    <t>С НДС:</t>
  </si>
  <si>
    <t>Тариф в мес.</t>
  </si>
  <si>
    <t>Обслуживание мусоропровода</t>
  </si>
  <si>
    <t>Обслуживание лифтов</t>
  </si>
  <si>
    <t>1.6.</t>
  </si>
  <si>
    <t>Уборка отмосток</t>
  </si>
  <si>
    <t>Подметание отмосток</t>
  </si>
  <si>
    <t>Очистка отмосток от уплотненного снега</t>
  </si>
  <si>
    <t>Очистка урн от мусора</t>
  </si>
  <si>
    <t>1шт</t>
  </si>
  <si>
    <t>Уборка газонов сильной засоренности</t>
  </si>
  <si>
    <t>Уборка газонов от случайного мусора</t>
  </si>
  <si>
    <t>Погрузка мусора в автотранспорт вручную</t>
  </si>
  <si>
    <t>1м3</t>
  </si>
  <si>
    <t>Вырезка поросли у деревьев и кустов</t>
  </si>
  <si>
    <t>Подметание тротуаров и проездов</t>
  </si>
  <si>
    <t>Подметание козырьков</t>
  </si>
  <si>
    <t>Посыпка территории песком</t>
  </si>
  <si>
    <t>Очистка территории от наледи</t>
  </si>
  <si>
    <t>100м2</t>
  </si>
  <si>
    <t>Расчистка проезжей части во время метели и снегопада ДЗ-122, А-120</t>
  </si>
  <si>
    <t>Удаление снежных накатов и наледи автогрейдером ДЗ-122, А-120</t>
  </si>
  <si>
    <t>Вывоз мусора с дворов</t>
  </si>
  <si>
    <t>1.7.</t>
  </si>
  <si>
    <t>м² площ.подвала</t>
  </si>
  <si>
    <t>2.</t>
  </si>
  <si>
    <t>V в год</t>
  </si>
  <si>
    <t>2.1.</t>
  </si>
  <si>
    <t>Проверка заземления плит</t>
  </si>
  <si>
    <t>1 плита</t>
  </si>
  <si>
    <t>Осмотр линий эл.сетей, арматуры оборудования подвалов</t>
  </si>
  <si>
    <t>Установка знаков самоклеющихся</t>
  </si>
  <si>
    <t>Осмотр линий электрических сетей к лифтам</t>
  </si>
  <si>
    <t>Осмотр и уборка помещения РП(РУ-0,4кВ)</t>
  </si>
  <si>
    <t>Ревизия РП (РУ-0,4)кВ</t>
  </si>
  <si>
    <t>Уборка этажных эл.шкафов</t>
  </si>
  <si>
    <t>Утилизация люминисцентных ламп</t>
  </si>
  <si>
    <t>Осмотр и проверка РУ-0,4кВ (эл.щитовая)</t>
  </si>
  <si>
    <t>Итого в год:</t>
  </si>
  <si>
    <t>С непредвиденными расходами 15%</t>
  </si>
  <si>
    <t>2.2.</t>
  </si>
  <si>
    <t>2.3.</t>
  </si>
  <si>
    <t>2.4.</t>
  </si>
  <si>
    <t xml:space="preserve">Общедомовых приборов учета тепловой энергии ГВС и отопления </t>
  </si>
  <si>
    <t>Техническое обслуживание приборов учета ГВС и отопления</t>
  </si>
  <si>
    <t>1 прибор</t>
  </si>
  <si>
    <t>Снятие показаний приборов учета ГВС и отопления</t>
  </si>
  <si>
    <t xml:space="preserve">Текущий ремонт расходомеров </t>
  </si>
  <si>
    <t>м2 общ.площ.</t>
  </si>
  <si>
    <t>2.5.</t>
  </si>
  <si>
    <t>Укрепление и регулировка дверных полотен входа в подъезд</t>
  </si>
  <si>
    <t>Укрепление оконных переплетов</t>
  </si>
  <si>
    <t>Смена навесных замков на дверях в подвальное помещение</t>
  </si>
  <si>
    <t>Очистка кровли от мусора и посторонних предметов</t>
  </si>
  <si>
    <t>Укрепление дверных полотен выхода на кровлю</t>
  </si>
  <si>
    <t>Укрепление форточек</t>
  </si>
  <si>
    <t>Укрепление мусороклапанов</t>
  </si>
  <si>
    <t>Укрепление и регулировка доводчиков</t>
  </si>
  <si>
    <t>Укрепление зонтов вентшахт</t>
  </si>
  <si>
    <t>Укрепление подвальных дверей</t>
  </si>
  <si>
    <t>Укрепление дверных проемов м/камер</t>
  </si>
  <si>
    <t>Укрепление лестничных ограждений</t>
  </si>
  <si>
    <t>Установка и разборка вентиляционных продухов в цоколях  зданий</t>
  </si>
  <si>
    <t>1 засор</t>
  </si>
  <si>
    <t>2.6.</t>
  </si>
  <si>
    <r>
      <t xml:space="preserve">Адрес: </t>
    </r>
    <r>
      <rPr>
        <b/>
        <sz val="9"/>
        <rFont val="Times New Roman"/>
        <family val="1"/>
      </rPr>
      <t>ул. П-Строителей д.2</t>
    </r>
  </si>
  <si>
    <r>
      <t xml:space="preserve">Адрес: </t>
    </r>
    <r>
      <rPr>
        <b/>
        <sz val="9"/>
        <rFont val="Times New Roman"/>
        <family val="1"/>
      </rPr>
      <t>ул. П-Строителей д.8</t>
    </r>
  </si>
  <si>
    <r>
      <t xml:space="preserve">Адрес: </t>
    </r>
    <r>
      <rPr>
        <b/>
        <sz val="9"/>
        <rFont val="Times New Roman"/>
        <family val="1"/>
      </rPr>
      <t>ул. П-Строителей д.4</t>
    </r>
  </si>
  <si>
    <t xml:space="preserve">                                             Директор ООО"УЖКХ"                                     В.В.Коновалов</t>
  </si>
  <si>
    <t>крат-ть в год</t>
  </si>
  <si>
    <t>Обметание пыли и паутины с потолков</t>
  </si>
  <si>
    <t>раз</t>
  </si>
  <si>
    <t xml:space="preserve">                                             Директор ООО"УЖКХ"                                                  В.В.Коновалов</t>
  </si>
  <si>
    <r>
      <t xml:space="preserve">Адрес: </t>
    </r>
    <r>
      <rPr>
        <b/>
        <sz val="9"/>
        <rFont val="Times New Roman"/>
        <family val="1"/>
      </rPr>
      <t>ул. П-Строителей д.6</t>
    </r>
  </si>
  <si>
    <r>
      <t xml:space="preserve">Адрес: </t>
    </r>
    <r>
      <rPr>
        <b/>
        <sz val="9"/>
        <rFont val="Times New Roman"/>
        <family val="1"/>
      </rPr>
      <t>ул. П-Строителей д.6а</t>
    </r>
  </si>
  <si>
    <r>
      <t xml:space="preserve">Адрес: </t>
    </r>
    <r>
      <rPr>
        <b/>
        <sz val="9"/>
        <rFont val="Times New Roman"/>
        <family val="1"/>
      </rPr>
      <t>ул. П-Строителей д.10</t>
    </r>
  </si>
  <si>
    <r>
      <t xml:space="preserve">Адрес: </t>
    </r>
    <r>
      <rPr>
        <b/>
        <sz val="9"/>
        <rFont val="Times New Roman"/>
        <family val="1"/>
      </rPr>
      <t>ул. П-Строителей д.12</t>
    </r>
  </si>
  <si>
    <t>Очистка тротуаров от уплотненного снега</t>
  </si>
  <si>
    <t>Экономически-обоснованный тариф</t>
  </si>
  <si>
    <t xml:space="preserve">в том числе с календарной разбивкой </t>
  </si>
  <si>
    <t>Летний период</t>
  </si>
  <si>
    <t>Уборка детских хоз.площадок от случайного мусора</t>
  </si>
  <si>
    <t>Косьба газонов и  дет.хоз.площ. газонокосилкой</t>
  </si>
  <si>
    <t>Зимний период</t>
  </si>
  <si>
    <t>Очистка тротуаров от свежевыпавшего снега</t>
  </si>
  <si>
    <t>Очистка площадки перед входом в подъезд от снега</t>
  </si>
  <si>
    <t>Очистка козырьков от уплотненного снега</t>
  </si>
  <si>
    <t>Осмотр линий электрооборудования на лестничных клетках</t>
  </si>
  <si>
    <t>Уплотнение сгонов с применением ФУМ ленты</t>
  </si>
  <si>
    <t>Замена основания пола (грунта) в подвале с подсыпкой грунта</t>
  </si>
  <si>
    <t>Дезинфекция подвала после затопления</t>
  </si>
  <si>
    <t>Устранение засоров на стояках</t>
  </si>
  <si>
    <t>Очистка от наледи канализационных труб на кровле</t>
  </si>
  <si>
    <t>с 1 июля по 31 декабря 2013года</t>
  </si>
  <si>
    <r>
      <t xml:space="preserve">Адрес: </t>
    </r>
    <r>
      <rPr>
        <b/>
        <sz val="9"/>
        <rFont val="Times New Roman"/>
        <family val="1"/>
      </rPr>
      <t>ул. Дружбы д.4</t>
    </r>
  </si>
  <si>
    <t xml:space="preserve">   </t>
  </si>
  <si>
    <t xml:space="preserve">                                                  Директор ООО"УЖКХ"                                          В.В.Коновалов</t>
  </si>
  <si>
    <r>
      <t xml:space="preserve">Адрес: </t>
    </r>
    <r>
      <rPr>
        <b/>
        <sz val="9"/>
        <rFont val="Times New Roman"/>
        <family val="1"/>
      </rPr>
      <t>ул. Дружбы д.10</t>
    </r>
  </si>
  <si>
    <t>кратность в год</t>
  </si>
  <si>
    <t xml:space="preserve">                                              Директор ООО"УЖКХ"                                            В.В.Коновалов</t>
  </si>
  <si>
    <r>
      <t xml:space="preserve">Адрес: </t>
    </r>
    <r>
      <rPr>
        <b/>
        <sz val="9"/>
        <rFont val="Times New Roman"/>
        <family val="1"/>
      </rPr>
      <t>ул. Ак.Курчатова 16</t>
    </r>
  </si>
  <si>
    <t>Обметание пыли  и паутины с потолков</t>
  </si>
  <si>
    <t xml:space="preserve">                                             Директор ООО"УЖКХ":                                                   В.В.Коновалов</t>
  </si>
  <si>
    <r>
      <t xml:space="preserve">Адрес: </t>
    </r>
    <r>
      <rPr>
        <b/>
        <sz val="9"/>
        <rFont val="Times New Roman"/>
        <family val="1"/>
      </rPr>
      <t>ТСЖ-УЮТ</t>
    </r>
  </si>
  <si>
    <t>Общая площадь жилого дома кв.метр</t>
  </si>
  <si>
    <t>крат-ть    в  год</t>
  </si>
  <si>
    <t>Влажная протирка почтовых ящиков, эл.щитков</t>
  </si>
  <si>
    <t>Уборка контейнерных площадок</t>
  </si>
  <si>
    <t>м2 площ.подвала</t>
  </si>
  <si>
    <t>Осмотр и проверка РУ-0,4кВ</t>
  </si>
  <si>
    <t>6а</t>
  </si>
  <si>
    <t>6б</t>
  </si>
  <si>
    <t>8а</t>
  </si>
  <si>
    <t>8б</t>
  </si>
  <si>
    <t>10а</t>
  </si>
  <si>
    <t>10б</t>
  </si>
  <si>
    <t>Бойлера</t>
  </si>
  <si>
    <t>Осмотр, проверка, очистка насоса ГВС</t>
  </si>
  <si>
    <t>Отсоединение, прочистка, промывка, гидравлические испытания водоподогревателя ГВС</t>
  </si>
  <si>
    <t>Проверка и регулировка системы автоматического регулирования температуры горячей воды</t>
  </si>
  <si>
    <t>2.7.</t>
  </si>
  <si>
    <t>м² общ.пл.</t>
  </si>
  <si>
    <t>руб./кв.м.</t>
  </si>
  <si>
    <t>жилого дома на 2014 год</t>
  </si>
  <si>
    <t xml:space="preserve">                                      Директор ООО"УЖКХ"                                               В.В.Коновалов</t>
  </si>
  <si>
    <t>с 1 января по 30 июня 2014 года</t>
  </si>
  <si>
    <t>с 1 июля по 31 декабря 2014 года</t>
  </si>
  <si>
    <t>Действующий тариф с 1.07.2013г.</t>
  </si>
  <si>
    <t>Поверка приборов учета ГВС и отопления</t>
  </si>
  <si>
    <t>с 1 июля по 31 декабря 2014года</t>
  </si>
  <si>
    <t>Рост с 1.07.2014г.</t>
  </si>
  <si>
    <t>Действующий тариф с 1.07. 2013г.</t>
  </si>
  <si>
    <t>Замена светодиодной лампы 9LED  E27</t>
  </si>
  <si>
    <t>Ликвидация воздушных пробок в системе ГВС</t>
  </si>
  <si>
    <t>стояк</t>
  </si>
  <si>
    <t xml:space="preserve">Поверка приборов учета ГВС </t>
  </si>
  <si>
    <t>Поверка приборов учета отопления</t>
  </si>
  <si>
    <t>Поверка термопреобразователя сопротивления</t>
  </si>
  <si>
    <t>жилых домов на 2014 год</t>
  </si>
  <si>
    <r>
      <t xml:space="preserve">Адрес: </t>
    </r>
    <r>
      <rPr>
        <b/>
        <sz val="9"/>
        <rFont val="Times New Roman"/>
        <family val="1"/>
      </rPr>
      <t>ул. Новая</t>
    </r>
  </si>
  <si>
    <t>Мелкий текущий ремонт</t>
  </si>
  <si>
    <t>Смена отдельных участков канализации (фитингов)</t>
  </si>
  <si>
    <t>1 уч-к</t>
  </si>
  <si>
    <t>Смена сгонов у трубопроводов Ду 15,20мм</t>
  </si>
  <si>
    <t>Смена отдельных участков трубопроводов канализации из полиэтиленовых труб Ду 50мм.</t>
  </si>
  <si>
    <t>Смена отдельных участков трубопроводов канализации из полиэтиленовых труб Ду 100мм.</t>
  </si>
  <si>
    <t>Замена вентилей</t>
  </si>
  <si>
    <t>Смена отдельных участков трубопроводов холодного и горячего водоснабжения из оцинкованных труб до 50мм.</t>
  </si>
  <si>
    <t>Врезка резьбового конца до 20мм.</t>
  </si>
  <si>
    <t>Замена вентилнй</t>
  </si>
  <si>
    <t>Смена сгонов у трубопроводов Ду 15,20 мм.</t>
  </si>
  <si>
    <t>Смена отдельных участков трубопроводов из стальных электтросварных труб Ду 15-32мм.</t>
  </si>
  <si>
    <t>Смена отдельных участков трубопроводов из стальных электтросварных труб Ду 40-65мм.</t>
  </si>
  <si>
    <t>Врезка резьбового конца до 20 мм.</t>
  </si>
  <si>
    <t>Ревизия вентилей без снятия с места до 25мм.</t>
  </si>
  <si>
    <t>Временная заделка (сварка) свищей и трещин (установка хомутов) на трубопроводах Ду50мм</t>
  </si>
  <si>
    <t>Временная заделка (сварка) свищей и трещин (установка хомутов) на трубопроводах Ду100мм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</si>
</sst>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0.0000000"/>
    <numFmt numFmtId="186" formatCode="0.000000000"/>
    <numFmt numFmtId="187" formatCode="0.0000000000"/>
    <numFmt numFmtId="188" formatCode="0.00000000"/>
    <numFmt numFmtId="189" formatCode="0.00000000000"/>
    <numFmt numFmtId="190" formatCode="0.000000000000"/>
    <numFmt numFmtId="191" formatCode="_(* #,##0.000_);_(* \(#,##0.000\);_(* &quot;-&quot;??_);_(@_)"/>
    <numFmt numFmtId="192" formatCode="_(* #,##0.0_);_(* \(#,##0.0\);_(* &quot;-&quot;??_);_(@_)"/>
    <numFmt numFmtId="193" formatCode="_(* #,##0.0000_);_(* \(#,##0.0000\);_(* &quot;-&quot;??_);_(@_)"/>
    <numFmt numFmtId="194" formatCode="_-* #,##0.0_р_._-;\-* #,##0.0_р_._-;_-* &quot;-&quot;??_р_._-;_-@_-"/>
    <numFmt numFmtId="195" formatCode="_-* #,##0_р_._-;\-* #,##0_р_._-;_-* &quot;-&quot;??_р_._-;_-@_-"/>
  </numFmts>
  <fonts count="4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54" applyFont="1" applyBorder="1" applyAlignment="1">
      <alignment horizontal="center"/>
      <protection/>
    </xf>
    <xf numFmtId="0" fontId="1" fillId="0" borderId="0" xfId="54" applyFont="1" applyAlignment="1">
      <alignment horizontal="center" vertical="center"/>
      <protection/>
    </xf>
    <xf numFmtId="0" fontId="1" fillId="0" borderId="0" xfId="54" applyFont="1" applyFill="1" applyAlignment="1">
      <alignment horizontal="center" vertical="center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Alignment="1">
      <alignment horizontal="left"/>
      <protection/>
    </xf>
    <xf numFmtId="0" fontId="1" fillId="0" borderId="0" xfId="54" applyFont="1" applyBorder="1">
      <alignment/>
      <protection/>
    </xf>
    <xf numFmtId="0" fontId="1" fillId="0" borderId="0" xfId="54" applyFont="1" applyFill="1" applyBorder="1" applyAlignment="1">
      <alignment horizontal="center"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wrapText="1"/>
      <protection/>
    </xf>
    <xf numFmtId="0" fontId="1" fillId="0" borderId="10" xfId="54" applyFont="1" applyBorder="1" applyAlignment="1">
      <alignment horizontal="center" vertical="top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 vertical="center"/>
      <protection/>
    </xf>
    <xf numFmtId="0" fontId="1" fillId="0" borderId="10" xfId="54" applyFont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right"/>
      <protection/>
    </xf>
    <xf numFmtId="0" fontId="1" fillId="0" borderId="10" xfId="54" applyFont="1" applyBorder="1" applyAlignment="1">
      <alignment/>
      <protection/>
    </xf>
    <xf numFmtId="0" fontId="1" fillId="0" borderId="10" xfId="53" applyFont="1" applyBorder="1" applyAlignment="1">
      <alignment horizontal="right"/>
      <protection/>
    </xf>
    <xf numFmtId="0" fontId="2" fillId="0" borderId="10" xfId="53" applyFont="1" applyBorder="1" applyAlignment="1">
      <alignment horizontal="left" wrapText="1"/>
      <protection/>
    </xf>
    <xf numFmtId="2" fontId="1" fillId="0" borderId="10" xfId="54" applyNumberFormat="1" applyFont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2" fontId="2" fillId="0" borderId="10" xfId="54" applyNumberFormat="1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right" vertical="top"/>
      <protection/>
    </xf>
    <xf numFmtId="0" fontId="2" fillId="0" borderId="10" xfId="53" applyFont="1" applyBorder="1" applyAlignment="1">
      <alignment wrapText="1"/>
      <protection/>
    </xf>
    <xf numFmtId="2" fontId="2" fillId="0" borderId="10" xfId="54" applyNumberFormat="1" applyFont="1" applyBorder="1" applyAlignment="1">
      <alignment horizontal="center"/>
      <protection/>
    </xf>
    <xf numFmtId="16" fontId="1" fillId="0" borderId="10" xfId="53" applyNumberFormat="1" applyFont="1" applyBorder="1" applyAlignment="1">
      <alignment horizontal="right" vertical="top"/>
      <protection/>
    </xf>
    <xf numFmtId="0" fontId="3" fillId="0" borderId="10" xfId="53" applyFont="1" applyBorder="1" applyAlignment="1">
      <alignment wrapText="1"/>
      <protection/>
    </xf>
    <xf numFmtId="0" fontId="3" fillId="0" borderId="10" xfId="54" applyFont="1" applyBorder="1">
      <alignment/>
      <protection/>
    </xf>
    <xf numFmtId="180" fontId="2" fillId="0" borderId="10" xfId="54" applyNumberFormat="1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/>
      <protection/>
    </xf>
    <xf numFmtId="0" fontId="1" fillId="0" borderId="10" xfId="54" applyFont="1" applyBorder="1" applyAlignment="1">
      <alignment horizontal="right" vertical="top"/>
      <protection/>
    </xf>
    <xf numFmtId="0" fontId="1" fillId="0" borderId="10" xfId="54" applyFont="1" applyBorder="1" applyAlignment="1">
      <alignment wrapText="1"/>
      <protection/>
    </xf>
    <xf numFmtId="0" fontId="1" fillId="0" borderId="10" xfId="54" applyFont="1" applyBorder="1" applyAlignment="1">
      <alignment horizontal="right"/>
      <protection/>
    </xf>
    <xf numFmtId="0" fontId="1" fillId="0" borderId="10" xfId="54" applyFont="1" applyBorder="1">
      <alignment/>
      <protection/>
    </xf>
    <xf numFmtId="0" fontId="1" fillId="0" borderId="10" xfId="54" applyFont="1" applyBorder="1" applyAlignment="1">
      <alignment horizontal="left"/>
      <protection/>
    </xf>
    <xf numFmtId="0" fontId="1" fillId="0" borderId="10" xfId="54" applyFont="1" applyBorder="1" applyAlignment="1">
      <alignment horizontal="right" vertical="center"/>
      <protection/>
    </xf>
    <xf numFmtId="0" fontId="1" fillId="0" borderId="10" xfId="54" applyFont="1" applyBorder="1" applyAlignment="1">
      <alignment vertical="center" wrapText="1"/>
      <protection/>
    </xf>
    <xf numFmtId="0" fontId="2" fillId="0" borderId="10" xfId="54" applyFont="1" applyBorder="1">
      <alignment/>
      <protection/>
    </xf>
    <xf numFmtId="0" fontId="1" fillId="0" borderId="10" xfId="54" applyFont="1" applyFill="1" applyBorder="1" applyAlignment="1">
      <alignment horizontal="center"/>
      <protection/>
    </xf>
    <xf numFmtId="0" fontId="1" fillId="0" borderId="10" xfId="54" applyFont="1" applyBorder="1" applyAlignment="1">
      <alignment vertical="top" wrapText="1"/>
      <protection/>
    </xf>
    <xf numFmtId="0" fontId="5" fillId="0" borderId="10" xfId="54" applyFont="1" applyBorder="1">
      <alignment/>
      <protection/>
    </xf>
    <xf numFmtId="0" fontId="2" fillId="0" borderId="10" xfId="54" applyFont="1" applyBorder="1" applyAlignment="1">
      <alignment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1" fillId="33" borderId="10" xfId="54" applyFont="1" applyFill="1" applyBorder="1" applyAlignment="1">
      <alignment vertical="center" wrapText="1"/>
      <protection/>
    </xf>
    <xf numFmtId="0" fontId="1" fillId="33" borderId="10" xfId="54" applyFont="1" applyFill="1" applyBorder="1" applyAlignment="1">
      <alignment horizontal="center" vertical="center" wrapText="1"/>
      <protection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10" xfId="54" applyFont="1" applyFill="1" applyBorder="1">
      <alignment/>
      <protection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3" fontId="2" fillId="0" borderId="10" xfId="63" applyFont="1" applyBorder="1" applyAlignment="1">
      <alignment horizontal="center"/>
    </xf>
    <xf numFmtId="2" fontId="2" fillId="0" borderId="10" xfId="63" applyNumberFormat="1" applyFont="1" applyFill="1" applyBorder="1" applyAlignment="1">
      <alignment horizontal="center"/>
    </xf>
    <xf numFmtId="2" fontId="2" fillId="0" borderId="10" xfId="63" applyNumberFormat="1" applyFont="1" applyBorder="1" applyAlignment="1">
      <alignment horizontal="center" vertical="center"/>
    </xf>
    <xf numFmtId="43" fontId="1" fillId="0" borderId="0" xfId="54" applyNumberFormat="1" applyFont="1" applyAlignment="1">
      <alignment horizontal="center"/>
      <protection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52" applyFont="1" applyBorder="1" applyAlignment="1">
      <alignment horizontal="center" vertical="center" wrapText="1"/>
      <protection/>
    </xf>
    <xf numFmtId="2" fontId="2" fillId="0" borderId="10" xfId="0" applyNumberFormat="1" applyFont="1" applyBorder="1" applyAlignment="1">
      <alignment horizontal="center"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right"/>
      <protection/>
    </xf>
    <xf numFmtId="0" fontId="1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left" wrapText="1"/>
      <protection/>
    </xf>
    <xf numFmtId="0" fontId="2" fillId="0" borderId="10" xfId="53" applyFont="1" applyBorder="1" applyAlignment="1">
      <alignment horizontal="right" vertical="top"/>
      <protection/>
    </xf>
    <xf numFmtId="16" fontId="2" fillId="0" borderId="10" xfId="53" applyNumberFormat="1" applyFont="1" applyBorder="1" applyAlignment="1">
      <alignment horizontal="right" vertical="top"/>
      <protection/>
    </xf>
    <xf numFmtId="0" fontId="1" fillId="0" borderId="11" xfId="0" applyFont="1" applyFill="1" applyBorder="1" applyAlignment="1">
      <alignment vertical="top" wrapText="1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5" fillId="0" borderId="10" xfId="54" applyFont="1" applyBorder="1" applyAlignment="1">
      <alignment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0" xfId="54" applyFont="1" applyBorder="1" applyAlignment="1">
      <alignment vertical="top" wrapText="1"/>
      <protection/>
    </xf>
    <xf numFmtId="0" fontId="1" fillId="0" borderId="10" xfId="54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54" applyFont="1" applyBorder="1" applyAlignment="1">
      <alignment wrapText="1"/>
      <protection/>
    </xf>
    <xf numFmtId="0" fontId="1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2" fontId="1" fillId="0" borderId="10" xfId="54" applyNumberFormat="1" applyFont="1" applyFill="1" applyBorder="1" applyAlignment="1">
      <alignment horizontal="center" vertical="center"/>
      <protection/>
    </xf>
    <xf numFmtId="2" fontId="2" fillId="0" borderId="0" xfId="54" applyNumberFormat="1" applyFont="1" applyAlignment="1">
      <alignment horizontal="center"/>
      <protection/>
    </xf>
    <xf numFmtId="2" fontId="1" fillId="0" borderId="15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wrapText="1"/>
    </xf>
    <xf numFmtId="43" fontId="1" fillId="0" borderId="10" xfId="54" applyNumberFormat="1" applyFont="1" applyBorder="1" applyAlignment="1">
      <alignment horizontal="center"/>
      <protection/>
    </xf>
    <xf numFmtId="43" fontId="2" fillId="0" borderId="10" xfId="54" applyNumberFormat="1" applyFont="1" applyBorder="1" applyAlignment="1">
      <alignment horizontal="center"/>
      <protection/>
    </xf>
    <xf numFmtId="0" fontId="5" fillId="0" borderId="0" xfId="53" applyFont="1" applyBorder="1" applyAlignment="1">
      <alignment wrapText="1"/>
      <protection/>
    </xf>
    <xf numFmtId="0" fontId="1" fillId="0" borderId="16" xfId="54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 wrapText="1"/>
    </xf>
    <xf numFmtId="0" fontId="3" fillId="0" borderId="10" xfId="54" applyFont="1" applyBorder="1" applyAlignment="1">
      <alignment vertical="top" wrapText="1"/>
      <protection/>
    </xf>
    <xf numFmtId="0" fontId="1" fillId="0" borderId="10" xfId="0" applyFont="1" applyBorder="1" applyAlignment="1">
      <alignment horizontal="center" wrapText="1"/>
    </xf>
    <xf numFmtId="0" fontId="2" fillId="0" borderId="17" xfId="54" applyFont="1" applyBorder="1" applyAlignment="1">
      <alignment/>
      <protection/>
    </xf>
    <xf numFmtId="0" fontId="3" fillId="0" borderId="10" xfId="53" applyFont="1" applyBorder="1" applyAlignment="1">
      <alignment horizontal="right" vertical="top"/>
      <protection/>
    </xf>
    <xf numFmtId="0" fontId="1" fillId="0" borderId="0" xfId="54" applyFont="1" applyBorder="1" applyAlignment="1">
      <alignment horizontal="right"/>
      <protection/>
    </xf>
    <xf numFmtId="2" fontId="1" fillId="0" borderId="0" xfId="54" applyNumberFormat="1" applyFont="1">
      <alignment/>
      <protection/>
    </xf>
    <xf numFmtId="1" fontId="1" fillId="0" borderId="0" xfId="54" applyNumberFormat="1" applyFont="1">
      <alignment/>
      <protection/>
    </xf>
    <xf numFmtId="0" fontId="5" fillId="0" borderId="11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1" fillId="7" borderId="0" xfId="54" applyFont="1" applyFill="1">
      <alignment/>
      <protection/>
    </xf>
    <xf numFmtId="2" fontId="1" fillId="7" borderId="0" xfId="54" applyNumberFormat="1" applyFont="1" applyFill="1">
      <alignment/>
      <protection/>
    </xf>
    <xf numFmtId="195" fontId="2" fillId="0" borderId="10" xfId="63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2" fontId="2" fillId="9" borderId="0" xfId="54" applyNumberFormat="1" applyFont="1" applyFill="1" applyBorder="1" applyAlignment="1">
      <alignment horizontal="center" vertical="center"/>
      <protection/>
    </xf>
    <xf numFmtId="2" fontId="1" fillId="9" borderId="10" xfId="54" applyNumberFormat="1" applyFont="1" applyFill="1" applyBorder="1" applyAlignment="1">
      <alignment horizontal="center" vertical="center"/>
      <protection/>
    </xf>
    <xf numFmtId="2" fontId="1" fillId="0" borderId="18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4" applyFont="1" applyBorder="1" applyAlignment="1">
      <alignment horizontal="center" vertical="center"/>
      <protection/>
    </xf>
    <xf numFmtId="0" fontId="2" fillId="0" borderId="17" xfId="54" applyFont="1" applyBorder="1" applyAlignment="1">
      <alignment horizontal="center" vertical="center"/>
      <protection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7" xfId="54" applyFont="1" applyFill="1" applyBorder="1" applyAlignment="1">
      <alignment horizontal="center"/>
      <protection/>
    </xf>
    <xf numFmtId="1" fontId="1" fillId="0" borderId="17" xfId="54" applyNumberFormat="1" applyFont="1" applyFill="1" applyBorder="1" applyAlignment="1">
      <alignment horizontal="center" wrapText="1"/>
      <protection/>
    </xf>
    <xf numFmtId="0" fontId="1" fillId="0" borderId="17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 wrapText="1"/>
    </xf>
    <xf numFmtId="0" fontId="2" fillId="0" borderId="17" xfId="54" applyFont="1" applyFill="1" applyBorder="1" applyAlignment="1">
      <alignment horizontal="center"/>
      <protection/>
    </xf>
    <xf numFmtId="0" fontId="2" fillId="0" borderId="0" xfId="54" applyFont="1" applyAlignment="1">
      <alignment/>
      <protection/>
    </xf>
    <xf numFmtId="0" fontId="2" fillId="9" borderId="17" xfId="54" applyFont="1" applyFill="1" applyBorder="1" applyAlignment="1">
      <alignment horizontal="center" vertical="center"/>
      <protection/>
    </xf>
    <xf numFmtId="2" fontId="1" fillId="9" borderId="17" xfId="54" applyNumberFormat="1" applyFont="1" applyFill="1" applyBorder="1" applyAlignment="1">
      <alignment horizontal="center" vertical="center"/>
      <protection/>
    </xf>
    <xf numFmtId="0" fontId="1" fillId="9" borderId="17" xfId="54" applyFont="1" applyFill="1" applyBorder="1" applyAlignment="1">
      <alignment horizontal="center" vertical="center"/>
      <protection/>
    </xf>
    <xf numFmtId="2" fontId="1" fillId="9" borderId="18" xfId="0" applyNumberFormat="1" applyFont="1" applyFill="1" applyBorder="1" applyAlignment="1">
      <alignment horizontal="center"/>
    </xf>
    <xf numFmtId="2" fontId="1" fillId="9" borderId="18" xfId="0" applyNumberFormat="1" applyFont="1" applyFill="1" applyBorder="1" applyAlignment="1">
      <alignment horizontal="center" vertical="center"/>
    </xf>
    <xf numFmtId="2" fontId="1" fillId="9" borderId="17" xfId="0" applyNumberFormat="1" applyFont="1" applyFill="1" applyBorder="1" applyAlignment="1">
      <alignment horizontal="center"/>
    </xf>
    <xf numFmtId="2" fontId="1" fillId="9" borderId="17" xfId="0" applyNumberFormat="1" applyFont="1" applyFill="1" applyBorder="1" applyAlignment="1">
      <alignment horizontal="center" vertical="center"/>
    </xf>
    <xf numFmtId="2" fontId="1" fillId="9" borderId="18" xfId="0" applyNumberFormat="1" applyFont="1" applyFill="1" applyBorder="1" applyAlignment="1">
      <alignment horizontal="center" vertical="center" wrapText="1"/>
    </xf>
    <xf numFmtId="2" fontId="1" fillId="9" borderId="17" xfId="0" applyNumberFormat="1" applyFont="1" applyFill="1" applyBorder="1" applyAlignment="1">
      <alignment horizontal="center" wrapText="1"/>
    </xf>
    <xf numFmtId="0" fontId="1" fillId="9" borderId="17" xfId="0" applyFont="1" applyFill="1" applyBorder="1" applyAlignment="1">
      <alignment horizontal="center" vertical="center" wrapText="1"/>
    </xf>
    <xf numFmtId="0" fontId="44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 vertical="center"/>
    </xf>
    <xf numFmtId="0" fontId="2" fillId="9" borderId="17" xfId="54" applyFont="1" applyFill="1" applyBorder="1" applyAlignment="1">
      <alignment horizontal="center"/>
      <protection/>
    </xf>
    <xf numFmtId="180" fontId="1" fillId="9" borderId="10" xfId="54" applyNumberFormat="1" applyFont="1" applyFill="1" applyBorder="1" applyAlignment="1">
      <alignment horizontal="center" vertical="center"/>
      <protection/>
    </xf>
    <xf numFmtId="0" fontId="1" fillId="9" borderId="17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 vertical="center"/>
    </xf>
    <xf numFmtId="180" fontId="1" fillId="9" borderId="11" xfId="0" applyNumberFormat="1" applyFont="1" applyFill="1" applyBorder="1" applyAlignment="1">
      <alignment horizontal="center" vertical="center"/>
    </xf>
    <xf numFmtId="1" fontId="1" fillId="9" borderId="11" xfId="0" applyNumberFormat="1" applyFont="1" applyFill="1" applyBorder="1" applyAlignment="1">
      <alignment horizontal="center" vertical="center"/>
    </xf>
    <xf numFmtId="180" fontId="1" fillId="9" borderId="10" xfId="0" applyNumberFormat="1" applyFont="1" applyFill="1" applyBorder="1" applyAlignment="1">
      <alignment horizontal="center" wrapText="1"/>
    </xf>
    <xf numFmtId="2" fontId="1" fillId="9" borderId="10" xfId="0" applyNumberFormat="1" applyFont="1" applyFill="1" applyBorder="1" applyAlignment="1">
      <alignment horizontal="center" wrapText="1"/>
    </xf>
    <xf numFmtId="2" fontId="1" fillId="9" borderId="10" xfId="0" applyNumberFormat="1" applyFont="1" applyFill="1" applyBorder="1" applyAlignment="1">
      <alignment horizontal="center" vertical="center" wrapText="1"/>
    </xf>
    <xf numFmtId="2" fontId="1" fillId="9" borderId="10" xfId="0" applyNumberFormat="1" applyFont="1" applyFill="1" applyBorder="1" applyAlignment="1">
      <alignment horizontal="center" vertical="center"/>
    </xf>
    <xf numFmtId="1" fontId="1" fillId="9" borderId="10" xfId="0" applyNumberFormat="1" applyFont="1" applyFill="1" applyBorder="1" applyAlignment="1">
      <alignment horizontal="center" vertical="center"/>
    </xf>
    <xf numFmtId="193" fontId="1" fillId="9" borderId="10" xfId="61" applyNumberFormat="1" applyFont="1" applyFill="1" applyBorder="1" applyAlignment="1">
      <alignment horizontal="center" vertical="center"/>
    </xf>
    <xf numFmtId="1" fontId="1" fillId="9" borderId="10" xfId="54" applyNumberFormat="1" applyFont="1" applyFill="1" applyBorder="1" applyAlignment="1">
      <alignment horizontal="center" vertical="center"/>
      <protection/>
    </xf>
    <xf numFmtId="0" fontId="1" fillId="9" borderId="18" xfId="0" applyFont="1" applyFill="1" applyBorder="1" applyAlignment="1">
      <alignment horizontal="center" vertical="center"/>
    </xf>
    <xf numFmtId="180" fontId="1" fillId="9" borderId="18" xfId="0" applyNumberFormat="1" applyFont="1" applyFill="1" applyBorder="1" applyAlignment="1">
      <alignment horizontal="center" vertical="center"/>
    </xf>
    <xf numFmtId="1" fontId="1" fillId="9" borderId="18" xfId="0" applyNumberFormat="1" applyFont="1" applyFill="1" applyBorder="1" applyAlignment="1">
      <alignment horizontal="center" vertical="center"/>
    </xf>
    <xf numFmtId="2" fontId="1" fillId="34" borderId="10" xfId="54" applyNumberFormat="1" applyFont="1" applyFill="1" applyBorder="1" applyAlignment="1">
      <alignment horizontal="center" vertical="center"/>
      <protection/>
    </xf>
    <xf numFmtId="2" fontId="1" fillId="9" borderId="11" xfId="0" applyNumberFormat="1" applyFont="1" applyFill="1" applyBorder="1" applyAlignment="1">
      <alignment horizontal="center" vertical="center"/>
    </xf>
    <xf numFmtId="181" fontId="1" fillId="9" borderId="10" xfId="0" applyNumberFormat="1" applyFont="1" applyFill="1" applyBorder="1" applyAlignment="1">
      <alignment horizontal="center" wrapText="1"/>
    </xf>
    <xf numFmtId="43" fontId="2" fillId="0" borderId="10" xfId="54" applyNumberFormat="1" applyFont="1" applyBorder="1" applyAlignment="1">
      <alignment/>
      <protection/>
    </xf>
    <xf numFmtId="181" fontId="1" fillId="9" borderId="10" xfId="54" applyNumberFormat="1" applyFont="1" applyFill="1" applyBorder="1" applyAlignment="1">
      <alignment horizontal="center" vertical="center"/>
      <protection/>
    </xf>
    <xf numFmtId="2" fontId="2" fillId="9" borderId="10" xfId="54" applyNumberFormat="1" applyFont="1" applyFill="1" applyBorder="1" applyAlignment="1">
      <alignment horizontal="center" vertical="center"/>
      <protection/>
    </xf>
    <xf numFmtId="1" fontId="6" fillId="9" borderId="10" xfId="0" applyNumberFormat="1" applyFont="1" applyFill="1" applyBorder="1" applyAlignment="1">
      <alignment horizontal="center"/>
    </xf>
    <xf numFmtId="2" fontId="1" fillId="9" borderId="10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2" fontId="1" fillId="34" borderId="17" xfId="0" applyNumberFormat="1" applyFont="1" applyFill="1" applyBorder="1" applyAlignment="1">
      <alignment horizontal="center" wrapText="1"/>
    </xf>
    <xf numFmtId="0" fontId="1" fillId="34" borderId="10" xfId="54" applyFont="1" applyFill="1" applyBorder="1" applyAlignment="1">
      <alignment vertical="top" wrapText="1"/>
      <protection/>
    </xf>
    <xf numFmtId="0" fontId="1" fillId="35" borderId="0" xfId="54" applyFont="1" applyFill="1">
      <alignment/>
      <protection/>
    </xf>
    <xf numFmtId="1" fontId="1" fillId="7" borderId="0" xfId="54" applyNumberFormat="1" applyFont="1" applyFill="1">
      <alignment/>
      <protection/>
    </xf>
    <xf numFmtId="0" fontId="1" fillId="34" borderId="0" xfId="54" applyFont="1" applyFill="1">
      <alignment/>
      <protection/>
    </xf>
    <xf numFmtId="181" fontId="1" fillId="7" borderId="0" xfId="54" applyNumberFormat="1" applyFont="1" applyFill="1">
      <alignment/>
      <protection/>
    </xf>
    <xf numFmtId="2" fontId="8" fillId="0" borderId="0" xfId="0" applyNumberFormat="1" applyFont="1" applyAlignment="1">
      <alignment/>
    </xf>
    <xf numFmtId="16" fontId="1" fillId="35" borderId="0" xfId="54" applyNumberFormat="1" applyFont="1" applyFill="1">
      <alignment/>
      <protection/>
    </xf>
    <xf numFmtId="2" fontId="1" fillId="0" borderId="20" xfId="0" applyNumberFormat="1" applyFont="1" applyBorder="1" applyAlignment="1">
      <alignment horizontal="center" vertical="center"/>
    </xf>
    <xf numFmtId="0" fontId="2" fillId="34" borderId="17" xfId="54" applyFont="1" applyFill="1" applyBorder="1" applyAlignment="1">
      <alignment horizontal="center"/>
      <protection/>
    </xf>
    <xf numFmtId="0" fontId="3" fillId="0" borderId="10" xfId="54" applyFont="1" applyBorder="1" applyAlignment="1">
      <alignment horizontal="left" wrapText="1"/>
      <protection/>
    </xf>
    <xf numFmtId="0" fontId="1" fillId="0" borderId="10" xfId="54" applyFont="1" applyBorder="1" applyAlignment="1">
      <alignment/>
      <protection/>
    </xf>
    <xf numFmtId="0" fontId="1" fillId="0" borderId="17" xfId="54" applyFont="1" applyBorder="1" applyAlignment="1">
      <alignment/>
      <protection/>
    </xf>
    <xf numFmtId="0" fontId="2" fillId="0" borderId="0" xfId="54" applyFont="1" applyAlignment="1">
      <alignment horizontal="right" vertic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ружбы" xfId="52"/>
    <cellStyle name="Обычный_Лист1" xfId="53"/>
    <cellStyle name="Обычный_Первых Строителей_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Первых Строителей_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H174"/>
  <sheetViews>
    <sheetView tabSelected="1" zoomScalePageLayoutView="0" workbookViewId="0" topLeftCell="A1">
      <selection activeCell="F161" sqref="F161"/>
    </sheetView>
  </sheetViews>
  <sheetFormatPr defaultColWidth="9.140625" defaultRowHeight="12.75"/>
  <cols>
    <col min="1" max="1" width="4.421875" style="4" customWidth="1"/>
    <col min="2" max="2" width="36.57421875" style="4" customWidth="1"/>
    <col min="3" max="3" width="9.00390625" style="2" customWidth="1"/>
    <col min="4" max="4" width="9.28125" style="3" customWidth="1"/>
    <col min="5" max="5" width="9.421875" style="2" customWidth="1"/>
    <col min="6" max="6" width="9.421875" style="5" customWidth="1"/>
    <col min="7" max="7" width="10.421875" style="5" customWidth="1"/>
    <col min="8" max="8" width="9.00390625" style="4" customWidth="1"/>
    <col min="9" max="9" width="7.7109375" style="4" customWidth="1"/>
    <col min="10" max="16384" width="9.140625" style="4" customWidth="1"/>
  </cols>
  <sheetData>
    <row r="1" spans="1:8" ht="12.75" customHeight="1">
      <c r="A1" s="1"/>
      <c r="B1" s="1"/>
      <c r="E1" s="3"/>
      <c r="F1" s="200" t="s">
        <v>0</v>
      </c>
      <c r="G1" s="200"/>
      <c r="H1" s="64"/>
    </row>
    <row r="2" spans="1:8" ht="12">
      <c r="A2" s="201" t="s">
        <v>105</v>
      </c>
      <c r="B2" s="201"/>
      <c r="C2" s="201"/>
      <c r="D2" s="201"/>
      <c r="E2" s="201"/>
      <c r="F2" s="201"/>
      <c r="G2" s="201"/>
      <c r="H2" s="147"/>
    </row>
    <row r="3" spans="1:8" ht="12">
      <c r="A3" s="201" t="s">
        <v>241</v>
      </c>
      <c r="B3" s="201"/>
      <c r="C3" s="201"/>
      <c r="D3" s="201"/>
      <c r="E3" s="201"/>
      <c r="F3" s="201"/>
      <c r="G3" s="201"/>
      <c r="H3" s="147"/>
    </row>
    <row r="4" spans="1:8" ht="12">
      <c r="A4" s="1"/>
      <c r="B4" s="6" t="s">
        <v>183</v>
      </c>
      <c r="E4" s="3"/>
      <c r="F4" s="2"/>
      <c r="G4" s="2"/>
      <c r="H4" s="5"/>
    </row>
    <row r="5" spans="1:8" ht="12">
      <c r="A5" s="1"/>
      <c r="B5" s="7" t="s">
        <v>1</v>
      </c>
      <c r="C5" s="131">
        <v>7247.5</v>
      </c>
      <c r="D5" s="8"/>
      <c r="E5" s="8"/>
      <c r="F5" s="9"/>
      <c r="G5" s="9"/>
      <c r="H5" s="5"/>
    </row>
    <row r="6" spans="1:8" ht="12">
      <c r="A6" s="1"/>
      <c r="B6" s="5"/>
      <c r="E6" s="3"/>
      <c r="F6" s="2"/>
      <c r="G6" s="2"/>
      <c r="H6" s="5"/>
    </row>
    <row r="7" spans="1:8" ht="24">
      <c r="A7" s="10" t="s">
        <v>2</v>
      </c>
      <c r="B7" s="11" t="s">
        <v>3</v>
      </c>
      <c r="C7" s="12" t="s">
        <v>4</v>
      </c>
      <c r="D7" s="13" t="s">
        <v>5</v>
      </c>
      <c r="E7" s="65" t="s">
        <v>187</v>
      </c>
      <c r="F7" s="135" t="s">
        <v>6</v>
      </c>
      <c r="G7" s="61" t="s">
        <v>104</v>
      </c>
      <c r="H7" s="56"/>
    </row>
    <row r="8" spans="1:8" ht="12">
      <c r="A8" s="17">
        <v>1</v>
      </c>
      <c r="B8" s="17">
        <v>2</v>
      </c>
      <c r="C8" s="16">
        <v>3</v>
      </c>
      <c r="D8" s="18">
        <v>4</v>
      </c>
      <c r="E8" s="18">
        <v>5</v>
      </c>
      <c r="F8" s="136">
        <v>6</v>
      </c>
      <c r="G8" s="17">
        <v>7</v>
      </c>
      <c r="H8" s="97"/>
    </row>
    <row r="9" spans="1:8" ht="24.75" customHeight="1">
      <c r="A9" s="19" t="s">
        <v>7</v>
      </c>
      <c r="B9" s="197" t="s">
        <v>8</v>
      </c>
      <c r="C9" s="198"/>
      <c r="D9" s="198"/>
      <c r="E9" s="198"/>
      <c r="F9" s="199"/>
      <c r="G9" s="17"/>
      <c r="H9" s="97"/>
    </row>
    <row r="10" spans="1:7" ht="12">
      <c r="A10" s="66" t="s">
        <v>9</v>
      </c>
      <c r="B10" s="22" t="s">
        <v>10</v>
      </c>
      <c r="C10" s="16"/>
      <c r="D10" s="23"/>
      <c r="E10" s="23"/>
      <c r="F10" s="137"/>
      <c r="G10" s="25"/>
    </row>
    <row r="11" spans="1:7" ht="23.25" customHeight="1">
      <c r="A11" s="21">
        <v>1</v>
      </c>
      <c r="B11" s="67" t="s">
        <v>106</v>
      </c>
      <c r="C11" s="16" t="s">
        <v>107</v>
      </c>
      <c r="D11" s="132">
        <v>745.1</v>
      </c>
      <c r="E11" s="132">
        <v>288</v>
      </c>
      <c r="F11" s="149">
        <v>0.35</v>
      </c>
      <c r="G11" s="23">
        <f aca="true" t="shared" si="0" ref="G11:G21">D11*E11*F11</f>
        <v>75106.08</v>
      </c>
    </row>
    <row r="12" spans="1:7" ht="13.5" customHeight="1">
      <c r="A12" s="21">
        <v>2</v>
      </c>
      <c r="B12" s="67" t="s">
        <v>108</v>
      </c>
      <c r="C12" s="16" t="s">
        <v>107</v>
      </c>
      <c r="D12" s="132">
        <v>745.1</v>
      </c>
      <c r="E12" s="132">
        <v>24</v>
      </c>
      <c r="F12" s="150">
        <v>1.3</v>
      </c>
      <c r="G12" s="23">
        <f t="shared" si="0"/>
        <v>23247.120000000003</v>
      </c>
    </row>
    <row r="13" spans="1:7" ht="12.75" customHeight="1">
      <c r="A13" s="21">
        <v>3</v>
      </c>
      <c r="B13" s="67" t="s">
        <v>109</v>
      </c>
      <c r="C13" s="16" t="s">
        <v>107</v>
      </c>
      <c r="D13" s="132">
        <v>168</v>
      </c>
      <c r="E13" s="132">
        <v>2</v>
      </c>
      <c r="F13" s="150">
        <v>15.73</v>
      </c>
      <c r="G13" s="23">
        <f t="shared" si="0"/>
        <v>5285.28</v>
      </c>
    </row>
    <row r="14" spans="1:7" ht="12.75" customHeight="1">
      <c r="A14" s="21">
        <v>4</v>
      </c>
      <c r="B14" s="67" t="s">
        <v>188</v>
      </c>
      <c r="C14" s="16" t="s">
        <v>107</v>
      </c>
      <c r="D14" s="132">
        <v>67.1</v>
      </c>
      <c r="E14" s="132">
        <v>24</v>
      </c>
      <c r="F14" s="150">
        <v>1.01</v>
      </c>
      <c r="G14" s="23">
        <f t="shared" si="0"/>
        <v>1626.504</v>
      </c>
    </row>
    <row r="15" spans="1:7" ht="12">
      <c r="A15" s="21">
        <v>5</v>
      </c>
      <c r="B15" s="67" t="s">
        <v>110</v>
      </c>
      <c r="C15" s="16" t="s">
        <v>107</v>
      </c>
      <c r="D15" s="132">
        <v>83</v>
      </c>
      <c r="E15" s="132">
        <v>168</v>
      </c>
      <c r="F15" s="150">
        <v>0.35</v>
      </c>
      <c r="G15" s="23">
        <f t="shared" si="0"/>
        <v>4880.4</v>
      </c>
    </row>
    <row r="16" spans="1:7" ht="12.75" customHeight="1">
      <c r="A16" s="21">
        <v>6</v>
      </c>
      <c r="B16" s="67" t="s">
        <v>111</v>
      </c>
      <c r="C16" s="16" t="s">
        <v>107</v>
      </c>
      <c r="D16" s="132">
        <v>83</v>
      </c>
      <c r="E16" s="132">
        <v>14</v>
      </c>
      <c r="F16" s="150">
        <v>1.27</v>
      </c>
      <c r="G16" s="23">
        <f t="shared" si="0"/>
        <v>1475.74</v>
      </c>
    </row>
    <row r="17" spans="1:7" ht="12">
      <c r="A17" s="21">
        <v>7</v>
      </c>
      <c r="B17" s="67" t="s">
        <v>112</v>
      </c>
      <c r="C17" s="16" t="s">
        <v>107</v>
      </c>
      <c r="D17" s="132">
        <v>1062</v>
      </c>
      <c r="E17" s="132">
        <v>2</v>
      </c>
      <c r="F17" s="150">
        <v>1.76</v>
      </c>
      <c r="G17" s="23">
        <f t="shared" si="0"/>
        <v>3738.2400000000002</v>
      </c>
    </row>
    <row r="18" spans="1:7" ht="12">
      <c r="A18" s="21">
        <v>8</v>
      </c>
      <c r="B18" s="67" t="s">
        <v>113</v>
      </c>
      <c r="C18" s="16" t="s">
        <v>107</v>
      </c>
      <c r="D18" s="132">
        <v>80</v>
      </c>
      <c r="E18" s="132">
        <v>2</v>
      </c>
      <c r="F18" s="150">
        <v>2.5</v>
      </c>
      <c r="G18" s="23">
        <f t="shared" si="0"/>
        <v>400</v>
      </c>
    </row>
    <row r="19" spans="1:7" ht="12">
      <c r="A19" s="21">
        <v>9</v>
      </c>
      <c r="B19" s="67" t="s">
        <v>114</v>
      </c>
      <c r="C19" s="16" t="s">
        <v>107</v>
      </c>
      <c r="D19" s="132">
        <v>170</v>
      </c>
      <c r="E19" s="132">
        <v>12</v>
      </c>
      <c r="F19" s="150">
        <v>2.05</v>
      </c>
      <c r="G19" s="23">
        <f t="shared" si="0"/>
        <v>4182</v>
      </c>
    </row>
    <row r="20" spans="1:7" ht="12">
      <c r="A20" s="21">
        <v>10</v>
      </c>
      <c r="B20" s="67" t="s">
        <v>115</v>
      </c>
      <c r="C20" s="16" t="s">
        <v>107</v>
      </c>
      <c r="D20" s="132">
        <v>83.1</v>
      </c>
      <c r="E20" s="132">
        <v>2</v>
      </c>
      <c r="F20" s="150">
        <v>3.04</v>
      </c>
      <c r="G20" s="23">
        <f t="shared" si="0"/>
        <v>505.248</v>
      </c>
    </row>
    <row r="21" spans="1:7" ht="12">
      <c r="A21" s="21">
        <v>11</v>
      </c>
      <c r="B21" s="67" t="s">
        <v>116</v>
      </c>
      <c r="C21" s="16" t="s">
        <v>107</v>
      </c>
      <c r="D21" s="132">
        <v>65</v>
      </c>
      <c r="E21" s="132">
        <v>12</v>
      </c>
      <c r="F21" s="150">
        <v>1.32</v>
      </c>
      <c r="G21" s="23">
        <f t="shared" si="0"/>
        <v>1029.6000000000001</v>
      </c>
    </row>
    <row r="22" spans="1:7" ht="12.75" customHeight="1">
      <c r="A22" s="21"/>
      <c r="B22" s="68" t="s">
        <v>117</v>
      </c>
      <c r="C22" s="16"/>
      <c r="D22" s="23"/>
      <c r="E22" s="23"/>
      <c r="F22" s="137"/>
      <c r="G22" s="23">
        <f>SUM(G11:G21)</f>
        <v>121476.21200000003</v>
      </c>
    </row>
    <row r="23" spans="1:7" ht="13.5" customHeight="1">
      <c r="A23" s="21"/>
      <c r="B23" s="68" t="s">
        <v>118</v>
      </c>
      <c r="C23" s="16"/>
      <c r="D23" s="23"/>
      <c r="E23" s="23"/>
      <c r="F23" s="137"/>
      <c r="G23" s="25">
        <f>G22*1.18</f>
        <v>143341.93016000002</v>
      </c>
    </row>
    <row r="24" spans="1:7" ht="12" customHeight="1">
      <c r="A24" s="26"/>
      <c r="B24" s="68" t="s">
        <v>119</v>
      </c>
      <c r="C24" s="16" t="s">
        <v>239</v>
      </c>
      <c r="D24" s="23"/>
      <c r="E24" s="23"/>
      <c r="F24" s="137"/>
      <c r="G24" s="25">
        <f>G23/C5/12</f>
        <v>1.648176729446936</v>
      </c>
    </row>
    <row r="25" spans="1:7" ht="12.75" customHeight="1">
      <c r="A25" s="69" t="s">
        <v>12</v>
      </c>
      <c r="B25" s="22" t="s">
        <v>120</v>
      </c>
      <c r="C25" s="16"/>
      <c r="D25" s="23"/>
      <c r="E25" s="23"/>
      <c r="F25" s="137"/>
      <c r="G25" s="25"/>
    </row>
    <row r="26" spans="1:7" ht="12" customHeight="1">
      <c r="A26" s="69" t="s">
        <v>14</v>
      </c>
      <c r="B26" s="22" t="s">
        <v>121</v>
      </c>
      <c r="C26" s="16"/>
      <c r="D26" s="23"/>
      <c r="E26" s="23"/>
      <c r="F26" s="137"/>
      <c r="G26" s="25"/>
    </row>
    <row r="27" spans="1:7" ht="12">
      <c r="A27" s="70" t="s">
        <v>16</v>
      </c>
      <c r="B27" s="27" t="s">
        <v>13</v>
      </c>
      <c r="C27" s="16" t="s">
        <v>11</v>
      </c>
      <c r="D27" s="132">
        <f>C5</f>
        <v>7247.5</v>
      </c>
      <c r="E27" s="23"/>
      <c r="F27" s="160">
        <v>1.23</v>
      </c>
      <c r="G27" s="25">
        <f>F27*D27*12</f>
        <v>106973.09999999999</v>
      </c>
    </row>
    <row r="28" spans="1:7" ht="11.25" customHeight="1">
      <c r="A28" s="69" t="s">
        <v>18</v>
      </c>
      <c r="B28" s="27" t="s">
        <v>15</v>
      </c>
      <c r="C28" s="16" t="s">
        <v>11</v>
      </c>
      <c r="D28" s="132">
        <f>C5</f>
        <v>7247.5</v>
      </c>
      <c r="E28" s="23"/>
      <c r="F28" s="160">
        <v>0.13</v>
      </c>
      <c r="G28" s="25">
        <f>F28*D28*12</f>
        <v>11306.1</v>
      </c>
    </row>
    <row r="29" spans="1:7" ht="24">
      <c r="A29" s="69" t="s">
        <v>122</v>
      </c>
      <c r="B29" s="27" t="s">
        <v>17</v>
      </c>
      <c r="C29" s="16"/>
      <c r="D29" s="23"/>
      <c r="E29" s="23"/>
      <c r="F29" s="137"/>
      <c r="G29" s="25"/>
    </row>
    <row r="30" spans="1:7" ht="12" customHeight="1">
      <c r="A30" s="69"/>
      <c r="B30" s="106" t="s">
        <v>198</v>
      </c>
      <c r="C30" s="107"/>
      <c r="D30" s="96"/>
      <c r="E30" s="96"/>
      <c r="F30" s="133"/>
      <c r="G30" s="23">
        <f>D30*E30*F30</f>
        <v>0</v>
      </c>
    </row>
    <row r="31" spans="1:7" ht="12" customHeight="1">
      <c r="A31" s="26">
        <v>1</v>
      </c>
      <c r="B31" s="71" t="s">
        <v>123</v>
      </c>
      <c r="C31" s="72" t="s">
        <v>79</v>
      </c>
      <c r="D31" s="132">
        <v>361</v>
      </c>
      <c r="E31" s="132">
        <v>1</v>
      </c>
      <c r="F31" s="151">
        <v>1.88</v>
      </c>
      <c r="G31" s="23">
        <f aca="true" t="shared" si="1" ref="G31:G52">D31*E31*F31</f>
        <v>678.68</v>
      </c>
    </row>
    <row r="32" spans="1:7" ht="12" customHeight="1">
      <c r="A32" s="26">
        <v>2</v>
      </c>
      <c r="B32" s="71" t="s">
        <v>124</v>
      </c>
      <c r="C32" s="73" t="s">
        <v>79</v>
      </c>
      <c r="D32" s="132">
        <v>361</v>
      </c>
      <c r="E32" s="132">
        <v>28</v>
      </c>
      <c r="F32" s="151">
        <v>0.15</v>
      </c>
      <c r="G32" s="23">
        <f t="shared" si="1"/>
        <v>1516.2</v>
      </c>
    </row>
    <row r="33" spans="1:7" ht="12" customHeight="1">
      <c r="A33" s="26">
        <v>3</v>
      </c>
      <c r="B33" s="71" t="s">
        <v>126</v>
      </c>
      <c r="C33" s="73" t="s">
        <v>127</v>
      </c>
      <c r="D33" s="132">
        <v>10</v>
      </c>
      <c r="E33" s="132">
        <v>245</v>
      </c>
      <c r="F33" s="151">
        <v>3.59</v>
      </c>
      <c r="G33" s="23">
        <f>D33*E33*F33</f>
        <v>8795.5</v>
      </c>
    </row>
    <row r="34" spans="1:7" ht="12" customHeight="1">
      <c r="A34" s="26">
        <v>4</v>
      </c>
      <c r="B34" s="71" t="s">
        <v>128</v>
      </c>
      <c r="C34" s="73" t="s">
        <v>79</v>
      </c>
      <c r="D34" s="132">
        <v>2297</v>
      </c>
      <c r="E34" s="132">
        <v>1</v>
      </c>
      <c r="F34" s="151">
        <v>1.31</v>
      </c>
      <c r="G34" s="23">
        <f t="shared" si="1"/>
        <v>3009.07</v>
      </c>
    </row>
    <row r="35" spans="1:7" ht="12">
      <c r="A35" s="26">
        <v>5</v>
      </c>
      <c r="B35" s="71" t="s">
        <v>129</v>
      </c>
      <c r="C35" s="73" t="s">
        <v>79</v>
      </c>
      <c r="D35" s="132">
        <v>2297</v>
      </c>
      <c r="E35" s="132">
        <v>122</v>
      </c>
      <c r="F35" s="151">
        <v>0.07</v>
      </c>
      <c r="G35" s="23">
        <f t="shared" si="1"/>
        <v>19616.38</v>
      </c>
    </row>
    <row r="36" spans="1:7" ht="12.75" customHeight="1">
      <c r="A36" s="26">
        <v>6</v>
      </c>
      <c r="B36" s="71" t="s">
        <v>133</v>
      </c>
      <c r="C36" s="73" t="s">
        <v>79</v>
      </c>
      <c r="D36" s="132">
        <v>696</v>
      </c>
      <c r="E36" s="132">
        <v>122</v>
      </c>
      <c r="F36" s="151">
        <v>0.15</v>
      </c>
      <c r="G36" s="23">
        <f t="shared" si="1"/>
        <v>12736.8</v>
      </c>
    </row>
    <row r="37" spans="1:7" ht="12">
      <c r="A37" s="26">
        <v>7</v>
      </c>
      <c r="B37" s="71" t="s">
        <v>134</v>
      </c>
      <c r="C37" s="73" t="s">
        <v>79</v>
      </c>
      <c r="D37" s="132">
        <v>66.4</v>
      </c>
      <c r="E37" s="132">
        <v>28</v>
      </c>
      <c r="F37" s="151">
        <v>0.15</v>
      </c>
      <c r="G37" s="23">
        <f t="shared" si="1"/>
        <v>278.88000000000005</v>
      </c>
    </row>
    <row r="38" spans="1:7" ht="12">
      <c r="A38" s="26">
        <v>8</v>
      </c>
      <c r="B38" s="71" t="s">
        <v>130</v>
      </c>
      <c r="C38" s="73" t="s">
        <v>131</v>
      </c>
      <c r="D38" s="132">
        <v>3</v>
      </c>
      <c r="E38" s="132">
        <v>1</v>
      </c>
      <c r="F38" s="151">
        <v>12.37</v>
      </c>
      <c r="G38" s="23">
        <f t="shared" si="1"/>
        <v>37.11</v>
      </c>
    </row>
    <row r="39" spans="1:7" ht="12">
      <c r="A39" s="26">
        <v>9</v>
      </c>
      <c r="B39" s="71" t="s">
        <v>132</v>
      </c>
      <c r="C39" s="73" t="s">
        <v>127</v>
      </c>
      <c r="D39" s="132">
        <v>13</v>
      </c>
      <c r="E39" s="132">
        <v>3</v>
      </c>
      <c r="F39" s="151">
        <v>2.6</v>
      </c>
      <c r="G39" s="23">
        <f t="shared" si="1"/>
        <v>101.4</v>
      </c>
    </row>
    <row r="40" spans="1:7" ht="24">
      <c r="A40" s="26">
        <v>10</v>
      </c>
      <c r="B40" s="71" t="s">
        <v>199</v>
      </c>
      <c r="C40" s="73" t="s">
        <v>79</v>
      </c>
      <c r="D40" s="132">
        <v>1013</v>
      </c>
      <c r="E40" s="132">
        <v>72</v>
      </c>
      <c r="F40" s="152">
        <v>0.07</v>
      </c>
      <c r="G40" s="23">
        <f t="shared" si="1"/>
        <v>5105.52</v>
      </c>
    </row>
    <row r="41" spans="1:7" ht="13.5" customHeight="1">
      <c r="A41" s="26">
        <v>11</v>
      </c>
      <c r="B41" s="74" t="s">
        <v>200</v>
      </c>
      <c r="C41" s="58" t="s">
        <v>137</v>
      </c>
      <c r="D41" s="132">
        <v>28.04</v>
      </c>
      <c r="E41" s="132">
        <v>3</v>
      </c>
      <c r="F41" s="153">
        <v>32.37</v>
      </c>
      <c r="G41" s="23">
        <f t="shared" si="1"/>
        <v>2722.9644</v>
      </c>
    </row>
    <row r="42" spans="1:7" ht="13.5" customHeight="1">
      <c r="A42" s="26">
        <v>12</v>
      </c>
      <c r="B42" s="108" t="s">
        <v>140</v>
      </c>
      <c r="C42" s="58" t="s">
        <v>65</v>
      </c>
      <c r="D42" s="132">
        <v>3</v>
      </c>
      <c r="E42" s="132">
        <v>1</v>
      </c>
      <c r="F42" s="153">
        <v>217.71</v>
      </c>
      <c r="G42" s="23">
        <f t="shared" si="1"/>
        <v>653.13</v>
      </c>
    </row>
    <row r="43" spans="1:7" ht="12.75" customHeight="1">
      <c r="A43" s="26"/>
      <c r="B43" s="109" t="s">
        <v>201</v>
      </c>
      <c r="C43" s="110"/>
      <c r="D43" s="96"/>
      <c r="E43" s="96"/>
      <c r="F43" s="164"/>
      <c r="G43" s="23">
        <f t="shared" si="1"/>
        <v>0</v>
      </c>
    </row>
    <row r="44" spans="1:7" ht="12">
      <c r="A44" s="26">
        <v>13</v>
      </c>
      <c r="B44" s="71" t="s">
        <v>125</v>
      </c>
      <c r="C44" s="73" t="s">
        <v>79</v>
      </c>
      <c r="D44" s="132">
        <v>361</v>
      </c>
      <c r="E44" s="132">
        <v>5</v>
      </c>
      <c r="F44" s="151">
        <v>0.75</v>
      </c>
      <c r="G44" s="23">
        <f t="shared" si="1"/>
        <v>1353.75</v>
      </c>
    </row>
    <row r="45" spans="1:7" ht="12">
      <c r="A45" s="26">
        <v>14</v>
      </c>
      <c r="B45" s="71" t="s">
        <v>195</v>
      </c>
      <c r="C45" s="73" t="s">
        <v>79</v>
      </c>
      <c r="D45" s="132">
        <v>563</v>
      </c>
      <c r="E45" s="132">
        <v>12</v>
      </c>
      <c r="F45" s="151">
        <v>0.75</v>
      </c>
      <c r="G45" s="23">
        <f t="shared" si="1"/>
        <v>5067</v>
      </c>
    </row>
    <row r="46" spans="1:7" ht="12">
      <c r="A46" s="26">
        <v>15</v>
      </c>
      <c r="B46" s="71" t="s">
        <v>202</v>
      </c>
      <c r="C46" s="73" t="s">
        <v>79</v>
      </c>
      <c r="D46" s="132">
        <v>563</v>
      </c>
      <c r="E46" s="132">
        <v>25</v>
      </c>
      <c r="F46" s="151">
        <v>0.75</v>
      </c>
      <c r="G46" s="23">
        <f t="shared" si="1"/>
        <v>10556.25</v>
      </c>
    </row>
    <row r="47" spans="1:7" ht="24">
      <c r="A47" s="26">
        <v>16</v>
      </c>
      <c r="B47" s="71" t="s">
        <v>203</v>
      </c>
      <c r="C47" s="73" t="s">
        <v>131</v>
      </c>
      <c r="D47" s="132">
        <v>83</v>
      </c>
      <c r="E47" s="132">
        <v>25</v>
      </c>
      <c r="F47" s="152">
        <v>0.75</v>
      </c>
      <c r="G47" s="23">
        <f t="shared" si="1"/>
        <v>1556.25</v>
      </c>
    </row>
    <row r="48" spans="1:7" ht="12">
      <c r="A48" s="26">
        <v>17</v>
      </c>
      <c r="B48" s="71" t="s">
        <v>135</v>
      </c>
      <c r="C48" s="73" t="s">
        <v>79</v>
      </c>
      <c r="D48" s="132">
        <v>563</v>
      </c>
      <c r="E48" s="132">
        <v>36</v>
      </c>
      <c r="F48" s="151">
        <v>0.33</v>
      </c>
      <c r="G48" s="23">
        <f t="shared" si="1"/>
        <v>6688.4400000000005</v>
      </c>
    </row>
    <row r="49" spans="1:7" ht="13.5" customHeight="1">
      <c r="A49" s="26">
        <v>18</v>
      </c>
      <c r="B49" s="71" t="s">
        <v>204</v>
      </c>
      <c r="C49" s="73" t="s">
        <v>79</v>
      </c>
      <c r="D49" s="132">
        <v>66.4</v>
      </c>
      <c r="E49" s="132">
        <v>5</v>
      </c>
      <c r="F49" s="151">
        <v>2.21</v>
      </c>
      <c r="G49" s="23">
        <f t="shared" si="1"/>
        <v>733.72</v>
      </c>
    </row>
    <row r="50" spans="1:7" ht="12.75" customHeight="1">
      <c r="A50" s="26">
        <v>19</v>
      </c>
      <c r="B50" s="71" t="s">
        <v>136</v>
      </c>
      <c r="C50" s="73" t="s">
        <v>79</v>
      </c>
      <c r="D50" s="132">
        <v>56</v>
      </c>
      <c r="E50" s="132">
        <v>2</v>
      </c>
      <c r="F50" s="151">
        <v>5.26</v>
      </c>
      <c r="G50" s="23">
        <f t="shared" si="1"/>
        <v>589.12</v>
      </c>
    </row>
    <row r="51" spans="1:7" ht="24" customHeight="1">
      <c r="A51" s="26">
        <v>20</v>
      </c>
      <c r="B51" s="74" t="s">
        <v>138</v>
      </c>
      <c r="C51" s="58" t="s">
        <v>31</v>
      </c>
      <c r="D51" s="161">
        <v>0.888</v>
      </c>
      <c r="E51" s="132">
        <v>7</v>
      </c>
      <c r="F51" s="154">
        <v>589.28</v>
      </c>
      <c r="G51" s="23">
        <f t="shared" si="1"/>
        <v>3662.96448</v>
      </c>
    </row>
    <row r="52" spans="1:7" ht="11.25" customHeight="1">
      <c r="A52" s="26">
        <v>21</v>
      </c>
      <c r="B52" s="74" t="s">
        <v>139</v>
      </c>
      <c r="C52" s="58" t="s">
        <v>31</v>
      </c>
      <c r="D52" s="161">
        <v>0.888</v>
      </c>
      <c r="E52" s="132">
        <v>6</v>
      </c>
      <c r="F52" s="154">
        <v>919.03</v>
      </c>
      <c r="G52" s="23">
        <f t="shared" si="1"/>
        <v>4896.59184</v>
      </c>
    </row>
    <row r="53" spans="1:7" ht="12">
      <c r="A53" s="26"/>
      <c r="B53" s="68" t="s">
        <v>117</v>
      </c>
      <c r="C53" s="58" t="s">
        <v>103</v>
      </c>
      <c r="D53" s="23"/>
      <c r="E53" s="23"/>
      <c r="F53" s="138"/>
      <c r="G53" s="23">
        <f>SUM(G30:G52)</f>
        <v>90355.72072</v>
      </c>
    </row>
    <row r="54" spans="1:7" ht="12">
      <c r="A54" s="26"/>
      <c r="B54" s="68" t="s">
        <v>118</v>
      </c>
      <c r="C54" s="58"/>
      <c r="D54" s="23"/>
      <c r="E54" s="23"/>
      <c r="F54" s="138"/>
      <c r="G54" s="25">
        <f>G53*1.18</f>
        <v>106619.75044959999</v>
      </c>
    </row>
    <row r="55" spans="1:7" ht="13.5" customHeight="1">
      <c r="A55" s="29"/>
      <c r="B55" s="68" t="s">
        <v>119</v>
      </c>
      <c r="C55" s="16" t="s">
        <v>11</v>
      </c>
      <c r="D55" s="23"/>
      <c r="E55" s="23"/>
      <c r="F55" s="138"/>
      <c r="G55" s="25">
        <f>G54/C5/12</f>
        <v>1.2259371099183625</v>
      </c>
    </row>
    <row r="56" spans="1:7" ht="13.5" customHeight="1">
      <c r="A56" s="70" t="s">
        <v>141</v>
      </c>
      <c r="B56" s="27" t="s">
        <v>19</v>
      </c>
      <c r="C56" s="16" t="s">
        <v>142</v>
      </c>
      <c r="D56" s="132">
        <v>1984</v>
      </c>
      <c r="E56" s="23"/>
      <c r="F56" s="148">
        <v>0.71</v>
      </c>
      <c r="G56" s="25">
        <f>F56*D56*12</f>
        <v>16903.68</v>
      </c>
    </row>
    <row r="57" spans="1:7" ht="14.25" customHeight="1">
      <c r="A57" s="70"/>
      <c r="B57" s="27"/>
      <c r="C57" s="16" t="s">
        <v>11</v>
      </c>
      <c r="D57" s="23"/>
      <c r="E57" s="23"/>
      <c r="F57" s="137"/>
      <c r="G57" s="25">
        <f>G56/C5/12</f>
        <v>0.1943621938599517</v>
      </c>
    </row>
    <row r="58" spans="1:7" ht="12">
      <c r="A58" s="19" t="s">
        <v>143</v>
      </c>
      <c r="B58" s="31" t="s">
        <v>24</v>
      </c>
      <c r="C58" s="24"/>
      <c r="D58" s="32" t="s">
        <v>144</v>
      </c>
      <c r="E58" s="32"/>
      <c r="F58" s="136"/>
      <c r="G58" s="17"/>
    </row>
    <row r="59" spans="1:7" ht="12">
      <c r="A59" s="19" t="s">
        <v>145</v>
      </c>
      <c r="B59" s="45" t="s">
        <v>25</v>
      </c>
      <c r="C59" s="33"/>
      <c r="D59" s="32"/>
      <c r="E59" s="32"/>
      <c r="F59" s="136"/>
      <c r="G59" s="17"/>
    </row>
    <row r="60" spans="1:7" ht="12.75" customHeight="1">
      <c r="A60" s="34">
        <v>1</v>
      </c>
      <c r="B60" s="35" t="s">
        <v>26</v>
      </c>
      <c r="C60" s="75" t="s">
        <v>27</v>
      </c>
      <c r="D60" s="165"/>
      <c r="E60" s="75"/>
      <c r="F60" s="155">
        <v>26.61</v>
      </c>
      <c r="G60" s="46">
        <f>D60*F60</f>
        <v>0</v>
      </c>
    </row>
    <row r="61" spans="1:7" ht="12" customHeight="1">
      <c r="A61" s="34">
        <v>2</v>
      </c>
      <c r="B61" s="35" t="s">
        <v>28</v>
      </c>
      <c r="C61" s="75" t="s">
        <v>27</v>
      </c>
      <c r="D61" s="165"/>
      <c r="E61" s="75"/>
      <c r="F61" s="155">
        <v>70.46</v>
      </c>
      <c r="G61" s="46">
        <f aca="true" t="shared" si="2" ref="G61:G74">D61*F61</f>
        <v>0</v>
      </c>
    </row>
    <row r="62" spans="1:7" ht="12">
      <c r="A62" s="36">
        <v>3</v>
      </c>
      <c r="B62" s="37" t="s">
        <v>146</v>
      </c>
      <c r="C62" s="75" t="s">
        <v>147</v>
      </c>
      <c r="D62" s="165">
        <v>160</v>
      </c>
      <c r="E62" s="75"/>
      <c r="F62" s="155">
        <v>14.19</v>
      </c>
      <c r="G62" s="46">
        <f t="shared" si="2"/>
        <v>2270.4</v>
      </c>
    </row>
    <row r="63" spans="1:7" ht="13.5" customHeight="1">
      <c r="A63" s="34">
        <v>4</v>
      </c>
      <c r="B63" s="37" t="s">
        <v>29</v>
      </c>
      <c r="C63" s="75" t="s">
        <v>30</v>
      </c>
      <c r="D63" s="165">
        <v>160</v>
      </c>
      <c r="E63" s="75"/>
      <c r="F63" s="155">
        <v>14.19</v>
      </c>
      <c r="G63" s="46">
        <f t="shared" si="2"/>
        <v>2270.4</v>
      </c>
    </row>
    <row r="64" spans="1:7" ht="24">
      <c r="A64" s="34">
        <v>5</v>
      </c>
      <c r="B64" s="35" t="s">
        <v>148</v>
      </c>
      <c r="C64" s="75" t="s">
        <v>31</v>
      </c>
      <c r="D64" s="166">
        <v>1.984</v>
      </c>
      <c r="E64" s="75"/>
      <c r="F64" s="155">
        <v>1419</v>
      </c>
      <c r="G64" s="46">
        <f t="shared" si="2"/>
        <v>2815.296</v>
      </c>
    </row>
    <row r="65" spans="1:7" ht="13.5" customHeight="1">
      <c r="A65" s="36">
        <v>6</v>
      </c>
      <c r="B65" s="38" t="s">
        <v>32</v>
      </c>
      <c r="C65" s="75" t="s">
        <v>33</v>
      </c>
      <c r="D65" s="165">
        <v>0.5</v>
      </c>
      <c r="E65" s="75"/>
      <c r="F65" s="155">
        <v>1596.38</v>
      </c>
      <c r="G65" s="46">
        <f t="shared" si="2"/>
        <v>798.19</v>
      </c>
    </row>
    <row r="66" spans="1:7" ht="12" customHeight="1">
      <c r="A66" s="34">
        <v>7</v>
      </c>
      <c r="B66" s="35" t="s">
        <v>34</v>
      </c>
      <c r="C66" s="75" t="s">
        <v>35</v>
      </c>
      <c r="D66" s="165">
        <v>1</v>
      </c>
      <c r="E66" s="75"/>
      <c r="F66" s="155">
        <v>17.18</v>
      </c>
      <c r="G66" s="46">
        <f t="shared" si="2"/>
        <v>17.18</v>
      </c>
    </row>
    <row r="67" spans="1:7" ht="12">
      <c r="A67" s="34">
        <v>8</v>
      </c>
      <c r="B67" s="35" t="s">
        <v>250</v>
      </c>
      <c r="C67" s="75" t="s">
        <v>36</v>
      </c>
      <c r="D67" s="165">
        <v>20</v>
      </c>
      <c r="E67" s="75"/>
      <c r="F67" s="155">
        <v>140.97</v>
      </c>
      <c r="G67" s="46">
        <f t="shared" si="2"/>
        <v>2819.4</v>
      </c>
    </row>
    <row r="68" spans="1:7" ht="13.5" customHeight="1">
      <c r="A68" s="34">
        <v>9</v>
      </c>
      <c r="B68" s="35" t="s">
        <v>149</v>
      </c>
      <c r="C68" s="75" t="s">
        <v>37</v>
      </c>
      <c r="D68" s="165"/>
      <c r="E68" s="75"/>
      <c r="F68" s="155">
        <v>28.93</v>
      </c>
      <c r="G68" s="46">
        <f t="shared" si="2"/>
        <v>0</v>
      </c>
    </row>
    <row r="69" spans="1:7" ht="12.75" customHeight="1">
      <c r="A69" s="34">
        <v>10</v>
      </c>
      <c r="B69" s="35" t="s">
        <v>150</v>
      </c>
      <c r="C69" s="75" t="s">
        <v>27</v>
      </c>
      <c r="D69" s="165"/>
      <c r="E69" s="75"/>
      <c r="F69" s="155">
        <v>88.69</v>
      </c>
      <c r="G69" s="46">
        <f t="shared" si="2"/>
        <v>0</v>
      </c>
    </row>
    <row r="70" spans="1:7" ht="12.75" customHeight="1">
      <c r="A70" s="34">
        <v>11</v>
      </c>
      <c r="B70" s="40" t="s">
        <v>155</v>
      </c>
      <c r="C70" s="75" t="s">
        <v>39</v>
      </c>
      <c r="D70" s="167">
        <v>2</v>
      </c>
      <c r="E70" s="75"/>
      <c r="F70" s="152">
        <v>384.9</v>
      </c>
      <c r="G70" s="46">
        <f>D70*F70</f>
        <v>769.8</v>
      </c>
    </row>
    <row r="71" spans="1:7" ht="13.5" customHeight="1">
      <c r="A71" s="39">
        <v>12</v>
      </c>
      <c r="B71" s="35" t="s">
        <v>151</v>
      </c>
      <c r="C71" s="75" t="s">
        <v>61</v>
      </c>
      <c r="D71" s="165">
        <v>14.04</v>
      </c>
      <c r="E71" s="75"/>
      <c r="F71" s="155">
        <v>38.85</v>
      </c>
      <c r="G71" s="46">
        <f t="shared" si="2"/>
        <v>545.454</v>
      </c>
    </row>
    <row r="72" spans="1:7" ht="12.75" customHeight="1">
      <c r="A72" s="34">
        <v>13</v>
      </c>
      <c r="B72" s="35" t="s">
        <v>152</v>
      </c>
      <c r="C72" s="75" t="s">
        <v>27</v>
      </c>
      <c r="D72" s="165">
        <v>2</v>
      </c>
      <c r="E72" s="75"/>
      <c r="F72" s="155">
        <v>743.2</v>
      </c>
      <c r="G72" s="46">
        <f t="shared" si="2"/>
        <v>1486.4</v>
      </c>
    </row>
    <row r="73" spans="1:7" ht="12" customHeight="1">
      <c r="A73" s="34">
        <v>14</v>
      </c>
      <c r="B73" s="40" t="s">
        <v>153</v>
      </c>
      <c r="C73" s="75" t="s">
        <v>27</v>
      </c>
      <c r="D73" s="165">
        <v>50</v>
      </c>
      <c r="E73" s="75"/>
      <c r="F73" s="155">
        <v>4.26</v>
      </c>
      <c r="G73" s="46">
        <f t="shared" si="2"/>
        <v>213</v>
      </c>
    </row>
    <row r="74" spans="1:7" ht="12">
      <c r="A74" s="34">
        <v>15</v>
      </c>
      <c r="B74" s="35" t="s">
        <v>154</v>
      </c>
      <c r="C74" s="75" t="s">
        <v>38</v>
      </c>
      <c r="D74" s="165"/>
      <c r="E74" s="75"/>
      <c r="F74" s="155">
        <v>20</v>
      </c>
      <c r="G74" s="46">
        <f t="shared" si="2"/>
        <v>0</v>
      </c>
    </row>
    <row r="75" spans="1:7" ht="12">
      <c r="A75" s="37"/>
      <c r="B75" s="44" t="s">
        <v>156</v>
      </c>
      <c r="C75" s="75"/>
      <c r="D75" s="77"/>
      <c r="E75" s="78"/>
      <c r="F75" s="139"/>
      <c r="G75" s="52">
        <f>SUM(G60:G74)</f>
        <v>14005.519999999999</v>
      </c>
    </row>
    <row r="76" spans="1:7" ht="12">
      <c r="A76" s="37"/>
      <c r="B76" s="81" t="s">
        <v>157</v>
      </c>
      <c r="C76" s="82"/>
      <c r="D76" s="83"/>
      <c r="E76" s="84"/>
      <c r="F76" s="140"/>
      <c r="G76" s="52">
        <f>(G75*15%)+G75</f>
        <v>16106.347999999998</v>
      </c>
    </row>
    <row r="77" spans="1:7" ht="12">
      <c r="A77" s="37"/>
      <c r="B77" s="81" t="s">
        <v>118</v>
      </c>
      <c r="C77" s="51"/>
      <c r="D77" s="86"/>
      <c r="E77" s="51"/>
      <c r="F77" s="141"/>
      <c r="G77" s="60">
        <f>G76*1.18</f>
        <v>19005.490639999996</v>
      </c>
    </row>
    <row r="78" spans="1:7" ht="12" customHeight="1">
      <c r="A78" s="37"/>
      <c r="B78" s="68" t="s">
        <v>119</v>
      </c>
      <c r="C78" s="15" t="s">
        <v>11</v>
      </c>
      <c r="D78" s="42"/>
      <c r="E78" s="42"/>
      <c r="F78" s="142"/>
      <c r="G78" s="28">
        <f>G77/C5/12</f>
        <v>0.21852927032309988</v>
      </c>
    </row>
    <row r="79" spans="1:7" ht="12.75" customHeight="1">
      <c r="A79" s="19" t="s">
        <v>158</v>
      </c>
      <c r="B79" s="88" t="s">
        <v>40</v>
      </c>
      <c r="C79" s="89"/>
      <c r="D79" s="32" t="s">
        <v>144</v>
      </c>
      <c r="E79" s="17"/>
      <c r="F79" s="143"/>
      <c r="G79" s="17"/>
    </row>
    <row r="80" spans="1:7" ht="14.25" customHeight="1">
      <c r="A80" s="37">
        <v>1</v>
      </c>
      <c r="B80" s="43" t="s">
        <v>41</v>
      </c>
      <c r="C80" s="90" t="s">
        <v>42</v>
      </c>
      <c r="D80" s="168">
        <v>33</v>
      </c>
      <c r="E80" s="59"/>
      <c r="F80" s="156">
        <v>709.5</v>
      </c>
      <c r="G80" s="91">
        <f>D80*F80</f>
        <v>23413.5</v>
      </c>
    </row>
    <row r="81" spans="1:7" ht="13.5" customHeight="1">
      <c r="A81" s="37">
        <v>2</v>
      </c>
      <c r="B81" s="43" t="s">
        <v>43</v>
      </c>
      <c r="C81" s="90" t="s">
        <v>44</v>
      </c>
      <c r="D81" s="169">
        <v>3</v>
      </c>
      <c r="E81" s="59"/>
      <c r="F81" s="156">
        <v>273.21</v>
      </c>
      <c r="G81" s="91">
        <f aca="true" t="shared" si="3" ref="G81:G100">D81*F81</f>
        <v>819.6299999999999</v>
      </c>
    </row>
    <row r="82" spans="1:7" ht="13.5" customHeight="1">
      <c r="A82" s="37">
        <v>3</v>
      </c>
      <c r="B82" s="43" t="s">
        <v>45</v>
      </c>
      <c r="C82" s="90" t="s">
        <v>44</v>
      </c>
      <c r="D82" s="169">
        <v>4</v>
      </c>
      <c r="E82" s="59"/>
      <c r="F82" s="156">
        <v>296.6</v>
      </c>
      <c r="G82" s="91">
        <f t="shared" si="3"/>
        <v>1186.4</v>
      </c>
    </row>
    <row r="83" spans="1:7" ht="12">
      <c r="A83" s="37">
        <v>4</v>
      </c>
      <c r="B83" s="43" t="s">
        <v>206</v>
      </c>
      <c r="C83" s="90" t="s">
        <v>46</v>
      </c>
      <c r="D83" s="169">
        <v>8</v>
      </c>
      <c r="E83" s="59"/>
      <c r="F83" s="156">
        <v>24.16</v>
      </c>
      <c r="G83" s="91">
        <f t="shared" si="3"/>
        <v>193.28</v>
      </c>
    </row>
    <row r="84" spans="1:7" ht="12">
      <c r="A84" s="37">
        <v>5</v>
      </c>
      <c r="B84" s="43" t="s">
        <v>47</v>
      </c>
      <c r="C84" s="90" t="s">
        <v>48</v>
      </c>
      <c r="D84" s="169">
        <v>7</v>
      </c>
      <c r="E84" s="59"/>
      <c r="F84" s="156">
        <v>47.22</v>
      </c>
      <c r="G84" s="91">
        <f t="shared" si="3"/>
        <v>330.53999999999996</v>
      </c>
    </row>
    <row r="85" spans="1:7" ht="14.25" customHeight="1">
      <c r="A85" s="37">
        <v>6</v>
      </c>
      <c r="B85" s="43" t="s">
        <v>49</v>
      </c>
      <c r="C85" s="90" t="s">
        <v>50</v>
      </c>
      <c r="D85" s="169">
        <v>0</v>
      </c>
      <c r="E85" s="59"/>
      <c r="F85" s="156">
        <v>219.12</v>
      </c>
      <c r="G85" s="91">
        <f t="shared" si="3"/>
        <v>0</v>
      </c>
    </row>
    <row r="86" spans="1:7" ht="12.75" customHeight="1">
      <c r="A86" s="37">
        <v>7</v>
      </c>
      <c r="B86" s="43" t="s">
        <v>51</v>
      </c>
      <c r="C86" s="90" t="s">
        <v>52</v>
      </c>
      <c r="D86" s="169">
        <v>11</v>
      </c>
      <c r="E86" s="59"/>
      <c r="F86" s="156">
        <v>141.66</v>
      </c>
      <c r="G86" s="91">
        <f t="shared" si="3"/>
        <v>1558.26</v>
      </c>
    </row>
    <row r="87" spans="1:7" ht="12.75" customHeight="1">
      <c r="A87" s="37">
        <v>8</v>
      </c>
      <c r="B87" s="43" t="s">
        <v>53</v>
      </c>
      <c r="C87" s="90" t="s">
        <v>46</v>
      </c>
      <c r="D87" s="169">
        <v>9</v>
      </c>
      <c r="E87" s="59"/>
      <c r="F87" s="156">
        <v>130.63</v>
      </c>
      <c r="G87" s="91">
        <f t="shared" si="3"/>
        <v>1175.67</v>
      </c>
    </row>
    <row r="88" spans="1:7" ht="12">
      <c r="A88" s="37">
        <v>9</v>
      </c>
      <c r="B88" s="43" t="s">
        <v>54</v>
      </c>
      <c r="C88" s="90" t="s">
        <v>46</v>
      </c>
      <c r="D88" s="169">
        <v>1</v>
      </c>
      <c r="E88" s="59"/>
      <c r="F88" s="156">
        <v>133.36</v>
      </c>
      <c r="G88" s="91">
        <f t="shared" si="3"/>
        <v>133.36</v>
      </c>
    </row>
    <row r="89" spans="1:7" ht="12">
      <c r="A89" s="37">
        <v>10</v>
      </c>
      <c r="B89" s="43" t="s">
        <v>55</v>
      </c>
      <c r="C89" s="90" t="s">
        <v>56</v>
      </c>
      <c r="D89" s="169">
        <v>42</v>
      </c>
      <c r="E89" s="59"/>
      <c r="F89" s="156">
        <v>102.88</v>
      </c>
      <c r="G89" s="91">
        <f t="shared" si="3"/>
        <v>4320.96</v>
      </c>
    </row>
    <row r="90" spans="1:7" ht="13.5" customHeight="1">
      <c r="A90" s="37">
        <v>11</v>
      </c>
      <c r="B90" s="43" t="s">
        <v>57</v>
      </c>
      <c r="C90" s="90" t="s">
        <v>58</v>
      </c>
      <c r="D90" s="169">
        <v>20</v>
      </c>
      <c r="E90" s="59"/>
      <c r="F90" s="156">
        <v>173.23</v>
      </c>
      <c r="G90" s="91">
        <f t="shared" si="3"/>
        <v>3464.6</v>
      </c>
    </row>
    <row r="91" spans="1:7" ht="12">
      <c r="A91" s="37">
        <v>12</v>
      </c>
      <c r="B91" s="43" t="s">
        <v>59</v>
      </c>
      <c r="C91" s="90" t="s">
        <v>56</v>
      </c>
      <c r="D91" s="169">
        <v>6</v>
      </c>
      <c r="E91" s="59"/>
      <c r="F91" s="156">
        <v>292.31</v>
      </c>
      <c r="G91" s="91">
        <f t="shared" si="3"/>
        <v>1753.8600000000001</v>
      </c>
    </row>
    <row r="92" spans="1:7" ht="13.5" customHeight="1">
      <c r="A92" s="37">
        <v>13</v>
      </c>
      <c r="B92" s="43" t="s">
        <v>207</v>
      </c>
      <c r="C92" s="90" t="s">
        <v>60</v>
      </c>
      <c r="D92" s="169">
        <v>0.02</v>
      </c>
      <c r="E92" s="59"/>
      <c r="F92" s="156">
        <v>43464.48</v>
      </c>
      <c r="G92" s="91">
        <f t="shared" si="3"/>
        <v>869.2896000000001</v>
      </c>
    </row>
    <row r="93" spans="1:7" ht="12" customHeight="1">
      <c r="A93" s="37">
        <v>14</v>
      </c>
      <c r="B93" s="188" t="s">
        <v>251</v>
      </c>
      <c r="C93" s="90" t="s">
        <v>252</v>
      </c>
      <c r="D93" s="169">
        <v>6</v>
      </c>
      <c r="E93" s="59"/>
      <c r="F93" s="156">
        <v>99.33</v>
      </c>
      <c r="G93" s="91">
        <f t="shared" si="3"/>
        <v>595.98</v>
      </c>
    </row>
    <row r="94" spans="1:7" ht="12" customHeight="1">
      <c r="A94" s="37">
        <v>15</v>
      </c>
      <c r="B94" s="43" t="s">
        <v>62</v>
      </c>
      <c r="C94" s="90" t="s">
        <v>189</v>
      </c>
      <c r="D94" s="169">
        <v>12</v>
      </c>
      <c r="E94" s="59"/>
      <c r="F94" s="156">
        <v>53.21</v>
      </c>
      <c r="G94" s="91">
        <f t="shared" si="3"/>
        <v>638.52</v>
      </c>
    </row>
    <row r="95" spans="1:7" ht="12">
      <c r="A95" s="37">
        <v>16</v>
      </c>
      <c r="B95" s="43" t="s">
        <v>63</v>
      </c>
      <c r="C95" s="90" t="s">
        <v>61</v>
      </c>
      <c r="D95" s="169">
        <v>425.5</v>
      </c>
      <c r="E95" s="59"/>
      <c r="F95" s="156">
        <v>45.9</v>
      </c>
      <c r="G95" s="91">
        <f t="shared" si="3"/>
        <v>19530.45</v>
      </c>
    </row>
    <row r="96" spans="1:7" ht="13.5" customHeight="1">
      <c r="A96" s="37">
        <v>17</v>
      </c>
      <c r="B96" s="43" t="s">
        <v>64</v>
      </c>
      <c r="C96" s="90" t="s">
        <v>56</v>
      </c>
      <c r="D96" s="169">
        <v>1</v>
      </c>
      <c r="E96" s="59"/>
      <c r="F96" s="156">
        <v>90.46</v>
      </c>
      <c r="G96" s="91">
        <f t="shared" si="3"/>
        <v>90.46</v>
      </c>
    </row>
    <row r="97" spans="1:7" ht="12.75" customHeight="1">
      <c r="A97" s="37">
        <v>18</v>
      </c>
      <c r="B97" s="43" t="s">
        <v>66</v>
      </c>
      <c r="C97" s="90" t="s">
        <v>65</v>
      </c>
      <c r="D97" s="169">
        <v>1.6</v>
      </c>
      <c r="E97" s="59"/>
      <c r="F97" s="156">
        <v>363.31</v>
      </c>
      <c r="G97" s="91">
        <f t="shared" si="3"/>
        <v>581.296</v>
      </c>
    </row>
    <row r="98" spans="1:7" ht="12.75" customHeight="1">
      <c r="A98" s="37">
        <v>19</v>
      </c>
      <c r="B98" s="43" t="s">
        <v>209</v>
      </c>
      <c r="C98" s="90" t="s">
        <v>50</v>
      </c>
      <c r="D98" s="169">
        <v>203</v>
      </c>
      <c r="E98" s="59"/>
      <c r="F98" s="156">
        <v>59.13</v>
      </c>
      <c r="G98" s="91">
        <f t="shared" si="3"/>
        <v>12003.390000000001</v>
      </c>
    </row>
    <row r="99" spans="1:7" ht="12.75" customHeight="1">
      <c r="A99" s="37">
        <v>20</v>
      </c>
      <c r="B99" s="43" t="s">
        <v>208</v>
      </c>
      <c r="C99" s="90" t="s">
        <v>61</v>
      </c>
      <c r="D99" s="169">
        <v>45.7</v>
      </c>
      <c r="E99" s="59"/>
      <c r="F99" s="156">
        <v>7.98</v>
      </c>
      <c r="G99" s="91">
        <f t="shared" si="3"/>
        <v>364.68600000000004</v>
      </c>
    </row>
    <row r="100" spans="1:7" ht="12" customHeight="1">
      <c r="A100" s="37">
        <v>21</v>
      </c>
      <c r="B100" s="43" t="s">
        <v>210</v>
      </c>
      <c r="C100" s="90" t="s">
        <v>56</v>
      </c>
      <c r="D100" s="169">
        <v>11</v>
      </c>
      <c r="E100" s="59"/>
      <c r="F100" s="156">
        <v>135.58</v>
      </c>
      <c r="G100" s="91">
        <f t="shared" si="3"/>
        <v>1491.38</v>
      </c>
    </row>
    <row r="101" spans="1:7" ht="13.5" customHeight="1">
      <c r="A101" s="37"/>
      <c r="B101" s="44" t="s">
        <v>156</v>
      </c>
      <c r="C101" s="92"/>
      <c r="D101" s="58"/>
      <c r="E101" s="58"/>
      <c r="F101" s="144"/>
      <c r="G101" s="91">
        <f>SUM(G80:G100)</f>
        <v>74515.51160000001</v>
      </c>
    </row>
    <row r="102" spans="1:7" ht="12">
      <c r="A102" s="37"/>
      <c r="B102" s="81" t="s">
        <v>157</v>
      </c>
      <c r="C102" s="92"/>
      <c r="D102" s="58"/>
      <c r="E102" s="58"/>
      <c r="F102" s="144"/>
      <c r="G102" s="91">
        <f>G101*1.15</f>
        <v>85692.83834</v>
      </c>
    </row>
    <row r="103" spans="1:7" ht="14.25" customHeight="1">
      <c r="A103" s="37"/>
      <c r="B103" s="81" t="s">
        <v>118</v>
      </c>
      <c r="C103" s="92"/>
      <c r="D103" s="58"/>
      <c r="E103" s="58"/>
      <c r="F103" s="144"/>
      <c r="G103" s="62">
        <f>G102*1.18</f>
        <v>101117.5492412</v>
      </c>
    </row>
    <row r="104" spans="1:7" ht="12">
      <c r="A104" s="37"/>
      <c r="B104" s="68" t="s">
        <v>119</v>
      </c>
      <c r="C104" s="15" t="s">
        <v>11</v>
      </c>
      <c r="D104" s="58"/>
      <c r="E104" s="58"/>
      <c r="F104" s="144"/>
      <c r="G104" s="62">
        <f>G103/C5/12</f>
        <v>1.1626716021754628</v>
      </c>
    </row>
    <row r="105" spans="1:7" ht="12">
      <c r="A105" s="19" t="s">
        <v>159</v>
      </c>
      <c r="B105" s="88" t="s">
        <v>67</v>
      </c>
      <c r="C105" s="90"/>
      <c r="D105" s="32" t="s">
        <v>144</v>
      </c>
      <c r="E105" s="57"/>
      <c r="F105" s="145"/>
      <c r="G105" s="58"/>
    </row>
    <row r="106" spans="1:7" ht="24">
      <c r="A106" s="37">
        <v>1</v>
      </c>
      <c r="B106" s="43" t="s">
        <v>68</v>
      </c>
      <c r="C106" s="90" t="s">
        <v>42</v>
      </c>
      <c r="D106" s="168">
        <v>17.1</v>
      </c>
      <c r="E106" s="59"/>
      <c r="F106" s="156">
        <v>709.5</v>
      </c>
      <c r="G106" s="91">
        <f>D106*F106</f>
        <v>12132.45</v>
      </c>
    </row>
    <row r="107" spans="1:7" ht="24">
      <c r="A107" s="37">
        <v>2</v>
      </c>
      <c r="B107" s="43" t="s">
        <v>69</v>
      </c>
      <c r="C107" s="90" t="s">
        <v>70</v>
      </c>
      <c r="D107" s="169">
        <v>5</v>
      </c>
      <c r="E107" s="59"/>
      <c r="F107" s="156">
        <v>1630.65</v>
      </c>
      <c r="G107" s="91">
        <f aca="true" t="shared" si="4" ref="G107:G116">D107*F107</f>
        <v>8153.25</v>
      </c>
    </row>
    <row r="108" spans="1:7" ht="12">
      <c r="A108" s="37">
        <v>3</v>
      </c>
      <c r="B108" s="43" t="s">
        <v>71</v>
      </c>
      <c r="C108" s="90" t="s">
        <v>70</v>
      </c>
      <c r="D108" s="169">
        <v>20</v>
      </c>
      <c r="E108" s="59"/>
      <c r="F108" s="156">
        <v>209.3</v>
      </c>
      <c r="G108" s="91">
        <f t="shared" si="4"/>
        <v>4186</v>
      </c>
    </row>
    <row r="109" spans="1:7" ht="14.25" customHeight="1">
      <c r="A109" s="37">
        <v>4</v>
      </c>
      <c r="B109" s="43" t="s">
        <v>72</v>
      </c>
      <c r="C109" s="90" t="s">
        <v>73</v>
      </c>
      <c r="D109" s="169">
        <v>22</v>
      </c>
      <c r="E109" s="59"/>
      <c r="F109" s="156">
        <v>99.33</v>
      </c>
      <c r="G109" s="91">
        <f t="shared" si="4"/>
        <v>2185.2599999999998</v>
      </c>
    </row>
    <row r="110" spans="1:7" ht="12.75" customHeight="1">
      <c r="A110" s="37">
        <v>5</v>
      </c>
      <c r="B110" s="43" t="s">
        <v>74</v>
      </c>
      <c r="C110" s="90" t="s">
        <v>56</v>
      </c>
      <c r="D110" s="169">
        <v>9</v>
      </c>
      <c r="E110" s="59"/>
      <c r="F110" s="156">
        <v>46.21</v>
      </c>
      <c r="G110" s="91">
        <f t="shared" si="4"/>
        <v>415.89</v>
      </c>
    </row>
    <row r="111" spans="1:7" ht="13.5" customHeight="1">
      <c r="A111" s="37">
        <v>6</v>
      </c>
      <c r="B111" s="43" t="s">
        <v>75</v>
      </c>
      <c r="C111" s="90" t="s">
        <v>56</v>
      </c>
      <c r="D111" s="169">
        <v>5</v>
      </c>
      <c r="E111" s="59"/>
      <c r="F111" s="156">
        <v>266.16</v>
      </c>
      <c r="G111" s="91">
        <f t="shared" si="4"/>
        <v>1330.8000000000002</v>
      </c>
    </row>
    <row r="112" spans="1:7" ht="12">
      <c r="A112" s="37">
        <v>7</v>
      </c>
      <c r="B112" s="43" t="s">
        <v>76</v>
      </c>
      <c r="C112" s="90" t="s">
        <v>56</v>
      </c>
      <c r="D112" s="169">
        <v>0</v>
      </c>
      <c r="E112" s="59"/>
      <c r="F112" s="156">
        <v>189.83</v>
      </c>
      <c r="G112" s="91">
        <f t="shared" si="4"/>
        <v>0</v>
      </c>
    </row>
    <row r="113" spans="1:7" ht="13.5" customHeight="1">
      <c r="A113" s="37">
        <v>8</v>
      </c>
      <c r="B113" s="43" t="s">
        <v>77</v>
      </c>
      <c r="C113" s="90" t="s">
        <v>56</v>
      </c>
      <c r="D113" s="169">
        <v>8</v>
      </c>
      <c r="E113" s="59"/>
      <c r="F113" s="156">
        <v>52.4</v>
      </c>
      <c r="G113" s="91">
        <f t="shared" si="4"/>
        <v>419.2</v>
      </c>
    </row>
    <row r="114" spans="1:7" ht="24">
      <c r="A114" s="37">
        <v>9</v>
      </c>
      <c r="B114" s="43" t="s">
        <v>78</v>
      </c>
      <c r="C114" s="90" t="s">
        <v>56</v>
      </c>
      <c r="D114" s="169">
        <v>1</v>
      </c>
      <c r="E114" s="59"/>
      <c r="F114" s="156">
        <v>237.5</v>
      </c>
      <c r="G114" s="91">
        <f t="shared" si="4"/>
        <v>237.5</v>
      </c>
    </row>
    <row r="115" spans="1:7" ht="13.5" customHeight="1">
      <c r="A115" s="37">
        <v>10</v>
      </c>
      <c r="B115" s="43" t="s">
        <v>80</v>
      </c>
      <c r="C115" s="90" t="s">
        <v>56</v>
      </c>
      <c r="D115" s="169">
        <v>0</v>
      </c>
      <c r="E115" s="59"/>
      <c r="F115" s="156">
        <v>60.31</v>
      </c>
      <c r="G115" s="91">
        <f t="shared" si="4"/>
        <v>0</v>
      </c>
    </row>
    <row r="116" spans="1:7" ht="12">
      <c r="A116" s="37">
        <v>11</v>
      </c>
      <c r="B116" s="43" t="s">
        <v>81</v>
      </c>
      <c r="C116" s="90" t="s">
        <v>65</v>
      </c>
      <c r="D116" s="169">
        <v>20.3</v>
      </c>
      <c r="E116" s="59"/>
      <c r="F116" s="156">
        <v>70.28</v>
      </c>
      <c r="G116" s="91">
        <f t="shared" si="4"/>
        <v>1426.684</v>
      </c>
    </row>
    <row r="117" spans="1:7" ht="12" customHeight="1">
      <c r="A117" s="37"/>
      <c r="B117" s="44" t="s">
        <v>156</v>
      </c>
      <c r="C117" s="58"/>
      <c r="D117" s="92"/>
      <c r="E117" s="58"/>
      <c r="F117" s="144"/>
      <c r="G117" s="91">
        <f>SUM(G106:G116)</f>
        <v>30487.034</v>
      </c>
    </row>
    <row r="118" spans="1:7" ht="12">
      <c r="A118" s="37"/>
      <c r="B118" s="81" t="s">
        <v>157</v>
      </c>
      <c r="C118" s="58"/>
      <c r="D118" s="58"/>
      <c r="E118" s="58"/>
      <c r="F118" s="144"/>
      <c r="G118" s="91">
        <f>G117*1.15</f>
        <v>35060.0891</v>
      </c>
    </row>
    <row r="119" spans="1:7" ht="11.25" customHeight="1">
      <c r="A119" s="37"/>
      <c r="B119" s="81" t="s">
        <v>118</v>
      </c>
      <c r="C119" s="58"/>
      <c r="D119" s="58"/>
      <c r="E119" s="58"/>
      <c r="F119" s="144"/>
      <c r="G119" s="62">
        <f>G118*1.18</f>
        <v>41370.905137999995</v>
      </c>
    </row>
    <row r="120" spans="1:7" ht="12">
      <c r="A120" s="37"/>
      <c r="B120" s="68" t="s">
        <v>119</v>
      </c>
      <c r="C120" s="16" t="s">
        <v>11</v>
      </c>
      <c r="D120" s="58"/>
      <c r="E120" s="58"/>
      <c r="F120" s="144"/>
      <c r="G120" s="62">
        <f>G119/C5/12</f>
        <v>0.475691676877084</v>
      </c>
    </row>
    <row r="121" spans="1:7" ht="24">
      <c r="A121" s="19" t="s">
        <v>160</v>
      </c>
      <c r="B121" s="93" t="s">
        <v>161</v>
      </c>
      <c r="C121" s="24"/>
      <c r="D121" s="32"/>
      <c r="E121" s="58"/>
      <c r="F121" s="144"/>
      <c r="G121" s="62"/>
    </row>
    <row r="122" spans="1:7" ht="24">
      <c r="A122" s="17">
        <v>1</v>
      </c>
      <c r="B122" s="35" t="s">
        <v>162</v>
      </c>
      <c r="C122" s="15" t="s">
        <v>163</v>
      </c>
      <c r="D122" s="163">
        <v>1</v>
      </c>
      <c r="E122" s="163">
        <v>12</v>
      </c>
      <c r="F122" s="162">
        <v>174.45</v>
      </c>
      <c r="G122" s="91">
        <f>D122*F122*E122</f>
        <v>2093.3999999999996</v>
      </c>
    </row>
    <row r="123" spans="1:7" ht="12">
      <c r="A123" s="17">
        <v>2</v>
      </c>
      <c r="B123" s="37" t="s">
        <v>164</v>
      </c>
      <c r="C123" s="15" t="s">
        <v>163</v>
      </c>
      <c r="D123" s="163">
        <v>1</v>
      </c>
      <c r="E123" s="163">
        <v>12</v>
      </c>
      <c r="F123" s="162">
        <v>87.23</v>
      </c>
      <c r="G123" s="91">
        <f>D123*F123*E123</f>
        <v>1046.76</v>
      </c>
    </row>
    <row r="124" spans="1:7" ht="12">
      <c r="A124" s="17">
        <v>3</v>
      </c>
      <c r="B124" s="37" t="s">
        <v>165</v>
      </c>
      <c r="C124" s="15" t="s">
        <v>163</v>
      </c>
      <c r="D124" s="163">
        <v>1</v>
      </c>
      <c r="E124" s="163">
        <v>3</v>
      </c>
      <c r="F124" s="162">
        <v>174.45</v>
      </c>
      <c r="G124" s="91">
        <f>D124*F124*E124</f>
        <v>523.3499999999999</v>
      </c>
    </row>
    <row r="125" spans="1:7" ht="12">
      <c r="A125" s="17">
        <v>4</v>
      </c>
      <c r="B125" s="37" t="s">
        <v>253</v>
      </c>
      <c r="C125" s="15" t="s">
        <v>163</v>
      </c>
      <c r="D125" s="163">
        <v>1</v>
      </c>
      <c r="E125" s="163">
        <v>1</v>
      </c>
      <c r="F125" s="162">
        <v>13248.83</v>
      </c>
      <c r="G125" s="91">
        <f>D125*F125*E125</f>
        <v>13248.83</v>
      </c>
    </row>
    <row r="126" spans="1:7" ht="12">
      <c r="A126" s="17"/>
      <c r="B126" s="44" t="s">
        <v>156</v>
      </c>
      <c r="C126" s="16"/>
      <c r="D126" s="58"/>
      <c r="E126" s="58"/>
      <c r="F126" s="144"/>
      <c r="G126" s="91">
        <f>G122+G123+G124+G125</f>
        <v>16912.34</v>
      </c>
    </row>
    <row r="127" spans="1:7" ht="12">
      <c r="A127" s="17"/>
      <c r="B127" s="81" t="s">
        <v>157</v>
      </c>
      <c r="C127" s="16"/>
      <c r="D127" s="58"/>
      <c r="E127" s="58"/>
      <c r="F127" s="144"/>
      <c r="G127" s="91">
        <f>G126*1.15</f>
        <v>19449.191</v>
      </c>
    </row>
    <row r="128" spans="1:7" ht="12">
      <c r="A128" s="17"/>
      <c r="B128" s="81" t="s">
        <v>118</v>
      </c>
      <c r="C128" s="16"/>
      <c r="D128" s="58"/>
      <c r="E128" s="58"/>
      <c r="F128" s="144"/>
      <c r="G128" s="62">
        <f>G127*1.18</f>
        <v>22950.045379999996</v>
      </c>
    </row>
    <row r="129" spans="1:7" ht="12">
      <c r="A129" s="37"/>
      <c r="B129" s="68" t="s">
        <v>119</v>
      </c>
      <c r="C129" s="16" t="s">
        <v>166</v>
      </c>
      <c r="D129" s="58"/>
      <c r="E129" s="58"/>
      <c r="F129" s="144"/>
      <c r="G129" s="62">
        <f>G128/C5/12</f>
        <v>0.2638846197539381</v>
      </c>
    </row>
    <row r="130" spans="1:7" ht="12">
      <c r="A130" s="19" t="s">
        <v>167</v>
      </c>
      <c r="B130" s="45" t="s">
        <v>82</v>
      </c>
      <c r="C130" s="45"/>
      <c r="D130" s="32" t="s">
        <v>144</v>
      </c>
      <c r="E130" s="45"/>
      <c r="F130" s="118"/>
      <c r="G130" s="45"/>
    </row>
    <row r="131" spans="1:7" ht="24">
      <c r="A131" s="12">
        <v>1</v>
      </c>
      <c r="B131" s="47" t="s">
        <v>168</v>
      </c>
      <c r="C131" s="94" t="s">
        <v>79</v>
      </c>
      <c r="D131" s="170">
        <v>6</v>
      </c>
      <c r="E131" s="95"/>
      <c r="F131" s="157">
        <v>86.93</v>
      </c>
      <c r="G131" s="46">
        <f>D131*F131</f>
        <v>521.58</v>
      </c>
    </row>
    <row r="132" spans="1:7" ht="12">
      <c r="A132" s="12">
        <v>2</v>
      </c>
      <c r="B132" s="40" t="s">
        <v>83</v>
      </c>
      <c r="C132" s="94" t="s">
        <v>84</v>
      </c>
      <c r="D132" s="170">
        <v>10</v>
      </c>
      <c r="E132" s="95"/>
      <c r="F132" s="157">
        <v>30.15</v>
      </c>
      <c r="G132" s="46">
        <f aca="true" t="shared" si="5" ref="G132:G152">D132*F132</f>
        <v>301.5</v>
      </c>
    </row>
    <row r="133" spans="1:7" ht="12">
      <c r="A133" s="12">
        <v>3</v>
      </c>
      <c r="B133" s="40" t="s">
        <v>85</v>
      </c>
      <c r="C133" s="94" t="s">
        <v>86</v>
      </c>
      <c r="D133" s="170">
        <v>10</v>
      </c>
      <c r="E133" s="95"/>
      <c r="F133" s="158">
        <v>354.75</v>
      </c>
      <c r="G133" s="46">
        <f t="shared" si="5"/>
        <v>3547.5</v>
      </c>
    </row>
    <row r="134" spans="1:7" ht="12">
      <c r="A134" s="12">
        <v>4</v>
      </c>
      <c r="B134" s="40" t="s">
        <v>169</v>
      </c>
      <c r="C134" s="94" t="s">
        <v>87</v>
      </c>
      <c r="D134" s="170">
        <v>8</v>
      </c>
      <c r="E134" s="95"/>
      <c r="F134" s="157">
        <v>190.74</v>
      </c>
      <c r="G134" s="46">
        <f t="shared" si="5"/>
        <v>1525.92</v>
      </c>
    </row>
    <row r="135" spans="1:7" ht="24">
      <c r="A135" s="12">
        <v>5</v>
      </c>
      <c r="B135" s="40" t="s">
        <v>170</v>
      </c>
      <c r="C135" s="94" t="s">
        <v>56</v>
      </c>
      <c r="D135" s="170">
        <v>5</v>
      </c>
      <c r="E135" s="95"/>
      <c r="F135" s="157">
        <v>248.34</v>
      </c>
      <c r="G135" s="46">
        <f t="shared" si="5"/>
        <v>1241.7</v>
      </c>
    </row>
    <row r="136" spans="1:7" ht="12">
      <c r="A136" s="12">
        <v>6</v>
      </c>
      <c r="B136" s="40" t="s">
        <v>88</v>
      </c>
      <c r="C136" s="94" t="s">
        <v>56</v>
      </c>
      <c r="D136" s="170">
        <v>10</v>
      </c>
      <c r="E136" s="95"/>
      <c r="F136" s="157">
        <v>88.69</v>
      </c>
      <c r="G136" s="46">
        <f t="shared" si="5"/>
        <v>886.9</v>
      </c>
    </row>
    <row r="137" spans="1:7" ht="12" customHeight="1">
      <c r="A137" s="12">
        <v>7</v>
      </c>
      <c r="B137" s="40" t="s">
        <v>171</v>
      </c>
      <c r="C137" s="94" t="s">
        <v>89</v>
      </c>
      <c r="D137" s="170">
        <v>1850</v>
      </c>
      <c r="E137" s="95"/>
      <c r="F137" s="157">
        <v>2.13</v>
      </c>
      <c r="G137" s="46">
        <f t="shared" si="5"/>
        <v>3940.5</v>
      </c>
    </row>
    <row r="138" spans="1:7" ht="24">
      <c r="A138" s="12">
        <v>8</v>
      </c>
      <c r="B138" s="47" t="s">
        <v>172</v>
      </c>
      <c r="C138" s="94" t="s">
        <v>56</v>
      </c>
      <c r="D138" s="170">
        <v>1</v>
      </c>
      <c r="E138" s="95"/>
      <c r="F138" s="157">
        <v>63.87</v>
      </c>
      <c r="G138" s="46">
        <f t="shared" si="5"/>
        <v>63.87</v>
      </c>
    </row>
    <row r="139" spans="1:7" ht="12">
      <c r="A139" s="12">
        <v>9</v>
      </c>
      <c r="B139" s="47" t="s">
        <v>173</v>
      </c>
      <c r="C139" s="94" t="s">
        <v>48</v>
      </c>
      <c r="D139" s="170">
        <v>3</v>
      </c>
      <c r="E139" s="95"/>
      <c r="F139" s="157">
        <v>220.9</v>
      </c>
      <c r="G139" s="46">
        <f t="shared" si="5"/>
        <v>662.7</v>
      </c>
    </row>
    <row r="140" spans="1:7" ht="12">
      <c r="A140" s="48">
        <v>10</v>
      </c>
      <c r="B140" s="47" t="s">
        <v>90</v>
      </c>
      <c r="C140" s="94" t="s">
        <v>89</v>
      </c>
      <c r="D140" s="170">
        <v>150</v>
      </c>
      <c r="E140" s="95"/>
      <c r="F140" s="157">
        <v>14.19</v>
      </c>
      <c r="G140" s="46">
        <f t="shared" si="5"/>
        <v>2128.5</v>
      </c>
    </row>
    <row r="141" spans="1:7" ht="12">
      <c r="A141" s="48">
        <v>11</v>
      </c>
      <c r="B141" s="47" t="s">
        <v>174</v>
      </c>
      <c r="C141" s="94" t="s">
        <v>56</v>
      </c>
      <c r="D141" s="170">
        <v>0</v>
      </c>
      <c r="E141" s="95"/>
      <c r="F141" s="157">
        <v>183.33</v>
      </c>
      <c r="G141" s="46">
        <f t="shared" si="5"/>
        <v>0</v>
      </c>
    </row>
    <row r="142" spans="1:7" ht="12">
      <c r="A142" s="48">
        <v>12</v>
      </c>
      <c r="B142" s="47" t="s">
        <v>175</v>
      </c>
      <c r="C142" s="94" t="s">
        <v>56</v>
      </c>
      <c r="D142" s="170">
        <v>3</v>
      </c>
      <c r="E142" s="95"/>
      <c r="F142" s="157">
        <v>102.01</v>
      </c>
      <c r="G142" s="46">
        <f t="shared" si="5"/>
        <v>306.03000000000003</v>
      </c>
    </row>
    <row r="143" spans="1:7" ht="12">
      <c r="A143" s="48">
        <v>13</v>
      </c>
      <c r="B143" s="47" t="s">
        <v>176</v>
      </c>
      <c r="C143" s="94" t="s">
        <v>56</v>
      </c>
      <c r="D143" s="170">
        <v>15</v>
      </c>
      <c r="E143" s="95"/>
      <c r="F143" s="157">
        <v>84.25</v>
      </c>
      <c r="G143" s="46">
        <f t="shared" si="5"/>
        <v>1263.75</v>
      </c>
    </row>
    <row r="144" spans="1:7" ht="12">
      <c r="A144" s="48">
        <v>14</v>
      </c>
      <c r="B144" s="47" t="s">
        <v>177</v>
      </c>
      <c r="C144" s="94" t="s">
        <v>56</v>
      </c>
      <c r="D144" s="170">
        <v>2</v>
      </c>
      <c r="E144" s="95"/>
      <c r="F144" s="157">
        <v>393.15</v>
      </c>
      <c r="G144" s="46">
        <f t="shared" si="5"/>
        <v>786.3</v>
      </c>
    </row>
    <row r="145" spans="1:7" ht="12">
      <c r="A145" s="48">
        <v>15</v>
      </c>
      <c r="B145" s="47" t="s">
        <v>178</v>
      </c>
      <c r="C145" s="94" t="s">
        <v>89</v>
      </c>
      <c r="D145" s="170">
        <v>2</v>
      </c>
      <c r="E145" s="95"/>
      <c r="F145" s="157">
        <v>179.68</v>
      </c>
      <c r="G145" s="46">
        <f t="shared" si="5"/>
        <v>359.36</v>
      </c>
    </row>
    <row r="146" spans="1:7" ht="12">
      <c r="A146" s="48">
        <v>16</v>
      </c>
      <c r="B146" s="47" t="s">
        <v>179</v>
      </c>
      <c r="C146" s="94" t="s">
        <v>91</v>
      </c>
      <c r="D146" s="170">
        <v>8</v>
      </c>
      <c r="E146" s="95"/>
      <c r="F146" s="157">
        <v>135.49</v>
      </c>
      <c r="G146" s="46">
        <f t="shared" si="5"/>
        <v>1083.92</v>
      </c>
    </row>
    <row r="147" spans="1:7" ht="12">
      <c r="A147" s="48">
        <v>17</v>
      </c>
      <c r="B147" s="47" t="s">
        <v>92</v>
      </c>
      <c r="C147" s="94" t="s">
        <v>93</v>
      </c>
      <c r="D147" s="170">
        <v>15</v>
      </c>
      <c r="E147" s="95"/>
      <c r="F147" s="157">
        <v>63.87</v>
      </c>
      <c r="G147" s="46">
        <f t="shared" si="5"/>
        <v>958.05</v>
      </c>
    </row>
    <row r="148" spans="1:7" ht="12">
      <c r="A148" s="48">
        <v>18</v>
      </c>
      <c r="B148" s="47" t="s">
        <v>94</v>
      </c>
      <c r="C148" s="94" t="s">
        <v>31</v>
      </c>
      <c r="D148" s="170">
        <v>3.7</v>
      </c>
      <c r="E148" s="95"/>
      <c r="F148" s="157">
        <v>709.5</v>
      </c>
      <c r="G148" s="46">
        <f t="shared" si="5"/>
        <v>2625.15</v>
      </c>
    </row>
    <row r="149" spans="1:7" ht="24">
      <c r="A149" s="48">
        <v>19</v>
      </c>
      <c r="B149" s="47" t="s">
        <v>180</v>
      </c>
      <c r="C149" s="94" t="s">
        <v>56</v>
      </c>
      <c r="D149" s="170">
        <v>18</v>
      </c>
      <c r="E149" s="95"/>
      <c r="F149" s="157">
        <v>35.48</v>
      </c>
      <c r="G149" s="46">
        <f t="shared" si="5"/>
        <v>638.64</v>
      </c>
    </row>
    <row r="150" spans="1:7" ht="12">
      <c r="A150" s="48">
        <v>20</v>
      </c>
      <c r="B150" s="47" t="s">
        <v>95</v>
      </c>
      <c r="C150" s="94" t="s">
        <v>56</v>
      </c>
      <c r="D150" s="171">
        <v>2</v>
      </c>
      <c r="E150" s="95"/>
      <c r="F150" s="159">
        <v>248.34</v>
      </c>
      <c r="G150" s="46">
        <f t="shared" si="5"/>
        <v>496.68</v>
      </c>
    </row>
    <row r="151" spans="1:7" ht="12">
      <c r="A151" s="12">
        <v>21</v>
      </c>
      <c r="B151" s="50" t="s">
        <v>96</v>
      </c>
      <c r="C151" s="94" t="s">
        <v>181</v>
      </c>
      <c r="D151" s="171">
        <v>0</v>
      </c>
      <c r="E151" s="95"/>
      <c r="F151" s="154">
        <v>177.38</v>
      </c>
      <c r="G151" s="46">
        <f t="shared" si="5"/>
        <v>0</v>
      </c>
    </row>
    <row r="152" spans="1:7" ht="12">
      <c r="A152" s="12">
        <v>22</v>
      </c>
      <c r="B152" s="50" t="s">
        <v>97</v>
      </c>
      <c r="C152" s="94" t="s">
        <v>56</v>
      </c>
      <c r="D152" s="172">
        <v>6</v>
      </c>
      <c r="E152" s="95"/>
      <c r="F152" s="159">
        <v>58.53</v>
      </c>
      <c r="G152" s="46">
        <f t="shared" si="5"/>
        <v>351.18</v>
      </c>
    </row>
    <row r="153" spans="1:7" ht="12">
      <c r="A153" s="12"/>
      <c r="B153" s="44" t="s">
        <v>156</v>
      </c>
      <c r="C153" s="86"/>
      <c r="D153" s="87"/>
      <c r="E153" s="49"/>
      <c r="F153" s="134"/>
      <c r="G153" s="52">
        <f>SUM(G131:G152)</f>
        <v>23689.73</v>
      </c>
    </row>
    <row r="154" spans="1:7" ht="12">
      <c r="A154" s="12"/>
      <c r="B154" s="81" t="s">
        <v>157</v>
      </c>
      <c r="C154" s="86"/>
      <c r="D154" s="87"/>
      <c r="E154" s="49"/>
      <c r="F154" s="134"/>
      <c r="G154" s="52">
        <f>(G153*15%)+G153</f>
        <v>27243.1895</v>
      </c>
    </row>
    <row r="155" spans="1:7" ht="12">
      <c r="A155" s="12"/>
      <c r="B155" s="81" t="s">
        <v>118</v>
      </c>
      <c r="C155" s="86"/>
      <c r="D155" s="87"/>
      <c r="E155" s="49"/>
      <c r="F155" s="134"/>
      <c r="G155" s="60">
        <f>G154*1.18</f>
        <v>32146.96361</v>
      </c>
    </row>
    <row r="156" spans="1:7" ht="12">
      <c r="A156" s="12"/>
      <c r="B156" s="68" t="s">
        <v>119</v>
      </c>
      <c r="C156" s="15" t="s">
        <v>239</v>
      </c>
      <c r="D156" s="87"/>
      <c r="E156" s="49"/>
      <c r="F156" s="134"/>
      <c r="G156" s="60">
        <f>G155/C5/12</f>
        <v>0.36963278843279296</v>
      </c>
    </row>
    <row r="157" spans="1:7" ht="12">
      <c r="A157" s="19" t="s">
        <v>182</v>
      </c>
      <c r="B157" s="22" t="s">
        <v>98</v>
      </c>
      <c r="C157" s="15" t="s">
        <v>240</v>
      </c>
      <c r="D157" s="132">
        <f>C5</f>
        <v>7247.5</v>
      </c>
      <c r="E157" s="23"/>
      <c r="F157" s="160">
        <v>2.26</v>
      </c>
      <c r="G157" s="129">
        <f>D157*F157*12</f>
        <v>196552.19999999998</v>
      </c>
    </row>
    <row r="158" spans="1:7" ht="12">
      <c r="A158" s="19"/>
      <c r="B158" s="22"/>
      <c r="C158" s="15"/>
      <c r="D158" s="96"/>
      <c r="E158" s="23"/>
      <c r="F158" s="146"/>
      <c r="G158" s="53"/>
    </row>
    <row r="159" spans="1:7" ht="12">
      <c r="A159" s="19" t="s">
        <v>21</v>
      </c>
      <c r="B159" s="31" t="s">
        <v>101</v>
      </c>
      <c r="C159" s="15" t="s">
        <v>240</v>
      </c>
      <c r="D159" s="132">
        <f>C5</f>
        <v>7247.5</v>
      </c>
      <c r="E159" s="23"/>
      <c r="F159" s="160">
        <v>2.67</v>
      </c>
      <c r="G159" s="129">
        <f>D159*F159*12</f>
        <v>232209.90000000002</v>
      </c>
    </row>
    <row r="160" spans="1:7" ht="12">
      <c r="A160" s="19"/>
      <c r="B160" s="31"/>
      <c r="C160" s="15"/>
      <c r="D160" s="96"/>
      <c r="E160" s="23"/>
      <c r="F160" s="146"/>
      <c r="G160" s="53"/>
    </row>
    <row r="161" spans="1:7" ht="24">
      <c r="A161" s="19" t="s">
        <v>23</v>
      </c>
      <c r="B161" s="30" t="s">
        <v>20</v>
      </c>
      <c r="C161" s="16" t="s">
        <v>239</v>
      </c>
      <c r="D161" s="132">
        <f>C5</f>
        <v>7247.5</v>
      </c>
      <c r="E161" s="23"/>
      <c r="F161" s="148">
        <v>1.69</v>
      </c>
      <c r="G161" s="25">
        <f>F161*D161*12</f>
        <v>146979.3</v>
      </c>
    </row>
    <row r="162" spans="1:7" ht="12">
      <c r="A162" s="19"/>
      <c r="B162" s="30"/>
      <c r="C162" s="16"/>
      <c r="D162" s="23"/>
      <c r="E162" s="23"/>
      <c r="F162" s="137"/>
      <c r="G162" s="25"/>
    </row>
    <row r="163" spans="1:7" ht="12">
      <c r="A163" s="19" t="s">
        <v>100</v>
      </c>
      <c r="B163" s="30" t="s">
        <v>22</v>
      </c>
      <c r="C163" s="16" t="s">
        <v>239</v>
      </c>
      <c r="D163" s="132">
        <f>C5</f>
        <v>7247.5</v>
      </c>
      <c r="E163" s="23"/>
      <c r="F163" s="148">
        <v>1.12</v>
      </c>
      <c r="G163" s="25">
        <f>F163*D163*12</f>
        <v>97406.40000000001</v>
      </c>
    </row>
    <row r="164" spans="1:7" ht="12">
      <c r="A164" s="37"/>
      <c r="B164" s="41" t="s">
        <v>102</v>
      </c>
      <c r="C164" s="15" t="s">
        <v>103</v>
      </c>
      <c r="D164" s="96"/>
      <c r="E164" s="23"/>
      <c r="F164" s="136"/>
      <c r="G164" s="54">
        <f>G23+G27+G28+G54+G56+G77+G103+G119+G128+G155+G157+G159+G161+G163</f>
        <v>1274883.3146187998</v>
      </c>
    </row>
    <row r="165" spans="1:7" ht="12">
      <c r="A165" s="20"/>
      <c r="B165" s="45" t="s">
        <v>196</v>
      </c>
      <c r="C165" s="16" t="s">
        <v>240</v>
      </c>
      <c r="D165" s="15"/>
      <c r="E165" s="15"/>
      <c r="F165" s="136"/>
      <c r="G165" s="55">
        <f>F159+F157+G156+G120+G104+G78+G57+F28+F27+G24+G55+F161+F163+G129</f>
        <v>14.658885990787628</v>
      </c>
    </row>
    <row r="166" spans="1:7" ht="12">
      <c r="A166" s="37"/>
      <c r="B166" s="37" t="s">
        <v>197</v>
      </c>
      <c r="C166" s="16"/>
      <c r="D166" s="15"/>
      <c r="E166" s="15"/>
      <c r="F166" s="136"/>
      <c r="G166" s="104"/>
    </row>
    <row r="167" spans="1:7" ht="12">
      <c r="A167" s="37"/>
      <c r="B167" s="41" t="s">
        <v>243</v>
      </c>
      <c r="C167" s="16" t="s">
        <v>240</v>
      </c>
      <c r="D167" s="15"/>
      <c r="E167" s="15"/>
      <c r="F167" s="136"/>
      <c r="G167" s="105">
        <v>14.49</v>
      </c>
    </row>
    <row r="168" spans="1:7" ht="12">
      <c r="A168" s="37"/>
      <c r="B168" s="41" t="s">
        <v>244</v>
      </c>
      <c r="C168" s="16" t="s">
        <v>240</v>
      </c>
      <c r="D168" s="15"/>
      <c r="E168" s="15"/>
      <c r="F168" s="136"/>
      <c r="G168" s="105">
        <f>G165*2-G167+0.01</f>
        <v>14.837771981575255</v>
      </c>
    </row>
    <row r="169" spans="5:7" ht="12">
      <c r="E169" s="3"/>
      <c r="F169" s="2"/>
      <c r="G169" s="2"/>
    </row>
    <row r="170" spans="2:7" ht="12">
      <c r="B170" s="4" t="s">
        <v>245</v>
      </c>
      <c r="E170" s="3"/>
      <c r="F170" s="2"/>
      <c r="G170" s="97">
        <v>14.49</v>
      </c>
    </row>
    <row r="171" spans="2:7" ht="12">
      <c r="B171" s="4" t="s">
        <v>248</v>
      </c>
      <c r="G171" s="97">
        <f>G168/G167</f>
        <v>1.024000826885801</v>
      </c>
    </row>
    <row r="174" ht="12">
      <c r="B174" s="4" t="s">
        <v>242</v>
      </c>
    </row>
  </sheetData>
  <sheetProtection selectLockedCells="1" selectUnlockedCells="1"/>
  <mergeCells count="4">
    <mergeCell ref="B9:F9"/>
    <mergeCell ref="F1:G1"/>
    <mergeCell ref="A3:G3"/>
    <mergeCell ref="A2:G2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G186"/>
  <sheetViews>
    <sheetView zoomScalePageLayoutView="0" workbookViewId="0" topLeftCell="A1">
      <selection activeCell="H105" sqref="H105"/>
    </sheetView>
  </sheetViews>
  <sheetFormatPr defaultColWidth="9.140625" defaultRowHeight="12.75"/>
  <cols>
    <col min="1" max="1" width="4.140625" style="0" customWidth="1"/>
    <col min="2" max="2" width="38.8515625" style="0" customWidth="1"/>
    <col min="3" max="3" width="6.57421875" style="0" customWidth="1"/>
    <col min="7" max="7" width="11.140625" style="0" customWidth="1"/>
  </cols>
  <sheetData>
    <row r="1" spans="1:7" ht="12.75">
      <c r="A1" s="1"/>
      <c r="B1" s="1"/>
      <c r="C1" s="2"/>
      <c r="D1" s="3"/>
      <c r="E1" s="3"/>
      <c r="F1" s="2"/>
      <c r="G1" s="64" t="s">
        <v>0</v>
      </c>
    </row>
    <row r="2" spans="1:7" ht="12.75">
      <c r="A2" s="201" t="s">
        <v>105</v>
      </c>
      <c r="B2" s="202"/>
      <c r="C2" s="202"/>
      <c r="D2" s="202"/>
      <c r="E2" s="202"/>
      <c r="F2" s="202"/>
      <c r="G2" s="202"/>
    </row>
    <row r="3" spans="1:7" ht="12.75">
      <c r="A3" s="201" t="s">
        <v>241</v>
      </c>
      <c r="B3" s="202"/>
      <c r="C3" s="202"/>
      <c r="D3" s="202"/>
      <c r="E3" s="202"/>
      <c r="F3" s="202"/>
      <c r="G3" s="202"/>
    </row>
    <row r="4" spans="1:7" ht="12.75">
      <c r="A4" s="1"/>
      <c r="B4" s="6" t="s">
        <v>218</v>
      </c>
      <c r="C4" s="2"/>
      <c r="D4" s="3"/>
      <c r="E4" s="3"/>
      <c r="F4" s="2"/>
      <c r="G4" s="5"/>
    </row>
    <row r="5" spans="1:7" ht="12.75">
      <c r="A5" s="1"/>
      <c r="B5" s="7" t="s">
        <v>1</v>
      </c>
      <c r="C5" s="131">
        <v>9840.2</v>
      </c>
      <c r="D5" s="8"/>
      <c r="E5" s="8"/>
      <c r="F5" s="9"/>
      <c r="G5" s="5"/>
    </row>
    <row r="6" spans="1:7" ht="12.75">
      <c r="A6" s="1"/>
      <c r="B6" s="5"/>
      <c r="C6" s="2"/>
      <c r="D6" s="3"/>
      <c r="E6" s="3"/>
      <c r="F6" s="2"/>
      <c r="G6" s="5"/>
    </row>
    <row r="7" spans="1:7" ht="12.75">
      <c r="A7" s="203" t="s">
        <v>213</v>
      </c>
      <c r="B7" s="203"/>
      <c r="C7" s="203"/>
      <c r="D7" s="203"/>
      <c r="E7" s="203"/>
      <c r="F7" s="203"/>
      <c r="G7" s="203"/>
    </row>
    <row r="8" spans="1:7" ht="24">
      <c r="A8" s="10" t="s">
        <v>2</v>
      </c>
      <c r="B8" s="11" t="s">
        <v>3</v>
      </c>
      <c r="C8" s="12" t="s">
        <v>4</v>
      </c>
      <c r="D8" s="13" t="s">
        <v>5</v>
      </c>
      <c r="E8" s="65" t="s">
        <v>216</v>
      </c>
      <c r="F8" s="14" t="s">
        <v>6</v>
      </c>
      <c r="G8" s="61" t="s">
        <v>104</v>
      </c>
    </row>
    <row r="9" spans="1:7" ht="12.75">
      <c r="A9" s="17">
        <v>1</v>
      </c>
      <c r="B9" s="17">
        <v>2</v>
      </c>
      <c r="C9" s="16">
        <v>3</v>
      </c>
      <c r="D9" s="18">
        <v>4</v>
      </c>
      <c r="E9" s="18">
        <v>5</v>
      </c>
      <c r="F9" s="16">
        <v>6</v>
      </c>
      <c r="G9" s="17">
        <v>7</v>
      </c>
    </row>
    <row r="10" spans="1:7" ht="12.75">
      <c r="A10" s="19" t="s">
        <v>7</v>
      </c>
      <c r="B10" s="197" t="s">
        <v>8</v>
      </c>
      <c r="C10" s="198"/>
      <c r="D10" s="198"/>
      <c r="E10" s="198"/>
      <c r="F10" s="198"/>
      <c r="G10" s="17"/>
    </row>
    <row r="11" spans="1:7" ht="12.75">
      <c r="A11" s="66" t="s">
        <v>9</v>
      </c>
      <c r="B11" s="22" t="s">
        <v>10</v>
      </c>
      <c r="C11" s="16" t="s">
        <v>11</v>
      </c>
      <c r="D11" s="23"/>
      <c r="E11" s="23"/>
      <c r="F11" s="24"/>
      <c r="G11" s="25"/>
    </row>
    <row r="12" spans="1:7" ht="24">
      <c r="A12" s="21">
        <v>1</v>
      </c>
      <c r="B12" s="67" t="s">
        <v>106</v>
      </c>
      <c r="C12" s="16" t="s">
        <v>107</v>
      </c>
      <c r="D12" s="132">
        <v>1233.9</v>
      </c>
      <c r="E12" s="132">
        <v>288</v>
      </c>
      <c r="F12" s="149">
        <v>0.35</v>
      </c>
      <c r="G12" s="23">
        <f>D12*E12*F12</f>
        <v>124377.12</v>
      </c>
    </row>
    <row r="13" spans="1:7" ht="12.75">
      <c r="A13" s="21">
        <v>2</v>
      </c>
      <c r="B13" s="67" t="s">
        <v>108</v>
      </c>
      <c r="C13" s="16" t="s">
        <v>107</v>
      </c>
      <c r="D13" s="132">
        <v>1233.9</v>
      </c>
      <c r="E13" s="132">
        <v>24</v>
      </c>
      <c r="F13" s="150">
        <v>1.3</v>
      </c>
      <c r="G13" s="23">
        <f aca="true" t="shared" si="0" ref="G13:G22">D13*E13*F13</f>
        <v>38497.68000000001</v>
      </c>
    </row>
    <row r="14" spans="1:7" ht="12.75">
      <c r="A14" s="21">
        <v>3</v>
      </c>
      <c r="B14" s="67" t="s">
        <v>109</v>
      </c>
      <c r="C14" s="16" t="s">
        <v>107</v>
      </c>
      <c r="D14" s="132">
        <v>96</v>
      </c>
      <c r="E14" s="132">
        <v>2</v>
      </c>
      <c r="F14" s="150">
        <v>15.73</v>
      </c>
      <c r="G14" s="23">
        <f t="shared" si="0"/>
        <v>3020.16</v>
      </c>
    </row>
    <row r="15" spans="1:7" ht="12.75">
      <c r="A15" s="21">
        <v>4</v>
      </c>
      <c r="B15" s="67" t="s">
        <v>219</v>
      </c>
      <c r="C15" s="16" t="s">
        <v>107</v>
      </c>
      <c r="D15" s="132">
        <v>130.3</v>
      </c>
      <c r="E15" s="132">
        <v>24</v>
      </c>
      <c r="F15" s="150">
        <v>1.01</v>
      </c>
      <c r="G15" s="23">
        <f t="shared" si="0"/>
        <v>3158.472</v>
      </c>
    </row>
    <row r="16" spans="1:7" ht="12.75">
      <c r="A16" s="21">
        <v>5</v>
      </c>
      <c r="B16" s="67" t="s">
        <v>110</v>
      </c>
      <c r="C16" s="16" t="s">
        <v>107</v>
      </c>
      <c r="D16" s="132">
        <v>92.6</v>
      </c>
      <c r="E16" s="132">
        <v>168</v>
      </c>
      <c r="F16" s="150">
        <v>0.35</v>
      </c>
      <c r="G16" s="23">
        <f t="shared" si="0"/>
        <v>5444.879999999999</v>
      </c>
    </row>
    <row r="17" spans="1:7" ht="12.75">
      <c r="A17" s="21">
        <v>6</v>
      </c>
      <c r="B17" s="67" t="s">
        <v>111</v>
      </c>
      <c r="C17" s="16" t="s">
        <v>107</v>
      </c>
      <c r="D17" s="132">
        <v>92.6</v>
      </c>
      <c r="E17" s="132">
        <v>14</v>
      </c>
      <c r="F17" s="150">
        <v>1.27</v>
      </c>
      <c r="G17" s="23">
        <f t="shared" si="0"/>
        <v>1646.4279999999999</v>
      </c>
    </row>
    <row r="18" spans="1:7" ht="12.75">
      <c r="A18" s="21">
        <v>7</v>
      </c>
      <c r="B18" s="67" t="s">
        <v>112</v>
      </c>
      <c r="C18" s="16" t="s">
        <v>107</v>
      </c>
      <c r="D18" s="132">
        <v>1686</v>
      </c>
      <c r="E18" s="132">
        <v>2</v>
      </c>
      <c r="F18" s="150">
        <v>1.76</v>
      </c>
      <c r="G18" s="23">
        <f t="shared" si="0"/>
        <v>5934.72</v>
      </c>
    </row>
    <row r="19" spans="1:7" ht="12.75">
      <c r="A19" s="21">
        <v>8</v>
      </c>
      <c r="B19" s="67" t="s">
        <v>113</v>
      </c>
      <c r="C19" s="16" t="s">
        <v>107</v>
      </c>
      <c r="D19" s="132">
        <v>96</v>
      </c>
      <c r="E19" s="132">
        <v>2</v>
      </c>
      <c r="F19" s="150">
        <v>2.5</v>
      </c>
      <c r="G19" s="23">
        <f t="shared" si="0"/>
        <v>480</v>
      </c>
    </row>
    <row r="20" spans="1:7" ht="12.75">
      <c r="A20" s="21">
        <v>9</v>
      </c>
      <c r="B20" s="67" t="s">
        <v>114</v>
      </c>
      <c r="C20" s="16" t="s">
        <v>107</v>
      </c>
      <c r="D20" s="132">
        <v>204</v>
      </c>
      <c r="E20" s="132">
        <v>12</v>
      </c>
      <c r="F20" s="150">
        <v>2.05</v>
      </c>
      <c r="G20" s="23">
        <f t="shared" si="0"/>
        <v>5018.4</v>
      </c>
    </row>
    <row r="21" spans="1:7" ht="12.75">
      <c r="A21" s="21">
        <v>10</v>
      </c>
      <c r="B21" s="67" t="s">
        <v>115</v>
      </c>
      <c r="C21" s="16" t="s">
        <v>107</v>
      </c>
      <c r="D21" s="132">
        <v>5</v>
      </c>
      <c r="E21" s="132">
        <v>2</v>
      </c>
      <c r="F21" s="150">
        <v>3.04</v>
      </c>
      <c r="G21" s="23">
        <f t="shared" si="0"/>
        <v>30.4</v>
      </c>
    </row>
    <row r="22" spans="1:7" ht="12.75">
      <c r="A22" s="21">
        <v>11</v>
      </c>
      <c r="B22" s="67" t="s">
        <v>116</v>
      </c>
      <c r="C22" s="16" t="s">
        <v>107</v>
      </c>
      <c r="D22" s="132">
        <v>60</v>
      </c>
      <c r="E22" s="132">
        <v>12</v>
      </c>
      <c r="F22" s="150">
        <v>1.32</v>
      </c>
      <c r="G22" s="23">
        <f t="shared" si="0"/>
        <v>950.4000000000001</v>
      </c>
    </row>
    <row r="23" spans="1:7" ht="12.75">
      <c r="A23" s="21"/>
      <c r="B23" s="68" t="s">
        <v>117</v>
      </c>
      <c r="C23" s="16"/>
      <c r="D23" s="23"/>
      <c r="E23" s="23"/>
      <c r="F23" s="137"/>
      <c r="G23" s="23">
        <f>SUM(G12:G22)</f>
        <v>188558.65999999997</v>
      </c>
    </row>
    <row r="24" spans="1:7" ht="12.75">
      <c r="A24" s="21"/>
      <c r="B24" s="68" t="s">
        <v>118</v>
      </c>
      <c r="C24" s="16"/>
      <c r="D24" s="23"/>
      <c r="E24" s="23"/>
      <c r="F24" s="137"/>
      <c r="G24" s="25">
        <f>G23*1.18</f>
        <v>222499.21879999994</v>
      </c>
    </row>
    <row r="25" spans="1:7" ht="12.75">
      <c r="A25" s="26"/>
      <c r="B25" s="68" t="s">
        <v>119</v>
      </c>
      <c r="C25" s="16" t="s">
        <v>11</v>
      </c>
      <c r="D25" s="23"/>
      <c r="E25" s="23"/>
      <c r="F25" s="137"/>
      <c r="G25" s="25">
        <f>G24/C5/12</f>
        <v>1.8842708041164469</v>
      </c>
    </row>
    <row r="26" spans="1:7" ht="12.75">
      <c r="A26" s="69" t="s">
        <v>12</v>
      </c>
      <c r="B26" s="22" t="s">
        <v>120</v>
      </c>
      <c r="C26" s="16"/>
      <c r="D26" s="23"/>
      <c r="E26" s="23"/>
      <c r="F26" s="137"/>
      <c r="G26" s="25"/>
    </row>
    <row r="27" spans="1:7" ht="12.75">
      <c r="A27" s="69" t="s">
        <v>14</v>
      </c>
      <c r="B27" s="22" t="s">
        <v>121</v>
      </c>
      <c r="C27" s="16"/>
      <c r="D27" s="23"/>
      <c r="E27" s="23"/>
      <c r="F27" s="137"/>
      <c r="G27" s="25"/>
    </row>
    <row r="28" spans="1:7" ht="12.75">
      <c r="A28" s="69" t="s">
        <v>16</v>
      </c>
      <c r="B28" s="27" t="s">
        <v>13</v>
      </c>
      <c r="C28" s="16" t="s">
        <v>11</v>
      </c>
      <c r="D28" s="132">
        <f>C5</f>
        <v>9840.2</v>
      </c>
      <c r="E28" s="23"/>
      <c r="F28" s="160">
        <v>1.23</v>
      </c>
      <c r="G28" s="25">
        <f>F28*D28*12</f>
        <v>145241.352</v>
      </c>
    </row>
    <row r="29" spans="1:7" ht="12.75" customHeight="1">
      <c r="A29" s="70" t="s">
        <v>18</v>
      </c>
      <c r="B29" s="27" t="s">
        <v>15</v>
      </c>
      <c r="C29" s="16" t="s">
        <v>11</v>
      </c>
      <c r="D29" s="132">
        <f>C5</f>
        <v>9840.2</v>
      </c>
      <c r="E29" s="23"/>
      <c r="F29" s="160">
        <v>0.13</v>
      </c>
      <c r="G29" s="25">
        <f>F29*D29*12</f>
        <v>15350.712000000001</v>
      </c>
    </row>
    <row r="30" spans="1:7" ht="24">
      <c r="A30" s="69" t="s">
        <v>122</v>
      </c>
      <c r="B30" s="27" t="s">
        <v>17</v>
      </c>
      <c r="C30" s="15"/>
      <c r="D30" s="96"/>
      <c r="E30" s="23"/>
      <c r="F30" s="137"/>
      <c r="G30" s="25"/>
    </row>
    <row r="31" spans="1:7" ht="12.75">
      <c r="A31" s="69"/>
      <c r="B31" s="106" t="s">
        <v>198</v>
      </c>
      <c r="C31" s="107"/>
      <c r="D31" s="96"/>
      <c r="E31" s="23"/>
      <c r="F31" s="133"/>
      <c r="G31" s="25"/>
    </row>
    <row r="32" spans="1:7" ht="12.75">
      <c r="A32" s="26">
        <v>1</v>
      </c>
      <c r="B32" s="71" t="s">
        <v>123</v>
      </c>
      <c r="C32" s="72" t="s">
        <v>79</v>
      </c>
      <c r="D32" s="132">
        <v>650</v>
      </c>
      <c r="E32" s="132">
        <v>1</v>
      </c>
      <c r="F32" s="151">
        <v>1.88</v>
      </c>
      <c r="G32" s="23">
        <f>D32*E32*F32</f>
        <v>1222</v>
      </c>
    </row>
    <row r="33" spans="1:7" ht="12.75">
      <c r="A33" s="26">
        <v>2</v>
      </c>
      <c r="B33" s="71" t="s">
        <v>124</v>
      </c>
      <c r="C33" s="73" t="s">
        <v>79</v>
      </c>
      <c r="D33" s="132">
        <v>650</v>
      </c>
      <c r="E33" s="132">
        <v>28</v>
      </c>
      <c r="F33" s="151">
        <v>0.15</v>
      </c>
      <c r="G33" s="23">
        <f aca="true" t="shared" si="1" ref="G33:G53">D33*E33*F33</f>
        <v>2730</v>
      </c>
    </row>
    <row r="34" spans="1:7" ht="12.75">
      <c r="A34" s="26">
        <v>3</v>
      </c>
      <c r="B34" s="71" t="s">
        <v>126</v>
      </c>
      <c r="C34" s="73" t="s">
        <v>127</v>
      </c>
      <c r="D34" s="132">
        <v>11</v>
      </c>
      <c r="E34" s="132">
        <v>245</v>
      </c>
      <c r="F34" s="151">
        <v>3.59</v>
      </c>
      <c r="G34" s="23">
        <f t="shared" si="1"/>
        <v>9675.05</v>
      </c>
    </row>
    <row r="35" spans="1:7" ht="12.75">
      <c r="A35" s="26">
        <v>4</v>
      </c>
      <c r="B35" s="71" t="s">
        <v>128</v>
      </c>
      <c r="C35" s="73" t="s">
        <v>79</v>
      </c>
      <c r="D35" s="132">
        <v>857</v>
      </c>
      <c r="E35" s="132">
        <v>1</v>
      </c>
      <c r="F35" s="151">
        <v>1.31</v>
      </c>
      <c r="G35" s="23">
        <f t="shared" si="1"/>
        <v>1122.67</v>
      </c>
    </row>
    <row r="36" spans="1:7" ht="12.75">
      <c r="A36" s="26">
        <v>5</v>
      </c>
      <c r="B36" s="71" t="s">
        <v>129</v>
      </c>
      <c r="C36" s="73" t="s">
        <v>79</v>
      </c>
      <c r="D36" s="132">
        <v>857</v>
      </c>
      <c r="E36" s="132">
        <v>122</v>
      </c>
      <c r="F36" s="151">
        <v>0.07</v>
      </c>
      <c r="G36" s="23">
        <f t="shared" si="1"/>
        <v>7318.780000000001</v>
      </c>
    </row>
    <row r="37" spans="1:7" ht="12.75">
      <c r="A37" s="26">
        <v>6</v>
      </c>
      <c r="B37" s="71" t="s">
        <v>133</v>
      </c>
      <c r="C37" s="73" t="s">
        <v>79</v>
      </c>
      <c r="D37" s="132">
        <v>1428</v>
      </c>
      <c r="E37" s="132">
        <v>122</v>
      </c>
      <c r="F37" s="151">
        <v>0.15</v>
      </c>
      <c r="G37" s="23">
        <f t="shared" si="1"/>
        <v>26132.399999999998</v>
      </c>
    </row>
    <row r="38" spans="1:7" ht="12.75">
      <c r="A38" s="26">
        <v>7</v>
      </c>
      <c r="B38" s="71" t="s">
        <v>134</v>
      </c>
      <c r="C38" s="73" t="s">
        <v>79</v>
      </c>
      <c r="D38" s="132">
        <v>74.7</v>
      </c>
      <c r="E38" s="132">
        <v>28</v>
      </c>
      <c r="F38" s="151">
        <v>0.15</v>
      </c>
      <c r="G38" s="23">
        <f t="shared" si="1"/>
        <v>313.73999999999995</v>
      </c>
    </row>
    <row r="39" spans="1:7" ht="12.75">
      <c r="A39" s="26">
        <v>8</v>
      </c>
      <c r="B39" s="71" t="s">
        <v>130</v>
      </c>
      <c r="C39" s="73" t="s">
        <v>131</v>
      </c>
      <c r="D39" s="132">
        <v>4.1</v>
      </c>
      <c r="E39" s="132">
        <v>1</v>
      </c>
      <c r="F39" s="151">
        <v>12.37</v>
      </c>
      <c r="G39" s="23">
        <f>D39*E39*F39</f>
        <v>50.71699999999999</v>
      </c>
    </row>
    <row r="40" spans="1:7" ht="12.75">
      <c r="A40" s="26">
        <v>9</v>
      </c>
      <c r="B40" s="71" t="s">
        <v>132</v>
      </c>
      <c r="C40" s="73" t="s">
        <v>127</v>
      </c>
      <c r="D40" s="132">
        <v>15</v>
      </c>
      <c r="E40" s="132">
        <v>3</v>
      </c>
      <c r="F40" s="151">
        <v>2.6</v>
      </c>
      <c r="G40" s="23">
        <f>D40*E40*F40</f>
        <v>117</v>
      </c>
    </row>
    <row r="41" spans="1:7" ht="14.25" customHeight="1">
      <c r="A41" s="26">
        <v>10</v>
      </c>
      <c r="B41" s="71" t="s">
        <v>199</v>
      </c>
      <c r="C41" s="73" t="s">
        <v>79</v>
      </c>
      <c r="D41" s="132">
        <v>4591</v>
      </c>
      <c r="E41" s="132">
        <v>72</v>
      </c>
      <c r="F41" s="152">
        <v>0.07</v>
      </c>
      <c r="G41" s="23">
        <f>D41*E41*F41</f>
        <v>23138.640000000003</v>
      </c>
    </row>
    <row r="42" spans="1:7" ht="12.75">
      <c r="A42" s="26">
        <v>11</v>
      </c>
      <c r="B42" s="74" t="s">
        <v>200</v>
      </c>
      <c r="C42" s="58" t="s">
        <v>137</v>
      </c>
      <c r="D42" s="132">
        <v>18.84</v>
      </c>
      <c r="E42" s="132">
        <v>3</v>
      </c>
      <c r="F42" s="153">
        <v>32.37</v>
      </c>
      <c r="G42" s="23">
        <f>D42*E42*F42</f>
        <v>1829.5523999999998</v>
      </c>
    </row>
    <row r="43" spans="1:7" ht="12.75">
      <c r="A43" s="26">
        <v>12</v>
      </c>
      <c r="B43" s="108" t="s">
        <v>140</v>
      </c>
      <c r="C43" s="58" t="s">
        <v>65</v>
      </c>
      <c r="D43" s="132">
        <v>4.1</v>
      </c>
      <c r="E43" s="132">
        <v>1</v>
      </c>
      <c r="F43" s="153">
        <v>217.71</v>
      </c>
      <c r="G43" s="23">
        <f>D43*E43*F43</f>
        <v>892.611</v>
      </c>
    </row>
    <row r="44" spans="1:7" ht="12.75">
      <c r="A44" s="26"/>
      <c r="B44" s="109" t="s">
        <v>201</v>
      </c>
      <c r="C44" s="110"/>
      <c r="D44" s="96"/>
      <c r="E44" s="96"/>
      <c r="F44" s="164"/>
      <c r="G44" s="23"/>
    </row>
    <row r="45" spans="1:7" ht="12.75">
      <c r="A45" s="26">
        <v>13</v>
      </c>
      <c r="B45" s="71" t="s">
        <v>125</v>
      </c>
      <c r="C45" s="73" t="s">
        <v>79</v>
      </c>
      <c r="D45" s="132">
        <v>650</v>
      </c>
      <c r="E45" s="132">
        <v>5</v>
      </c>
      <c r="F45" s="151">
        <v>0.75</v>
      </c>
      <c r="G45" s="23">
        <f>D45*E45*F45</f>
        <v>2437.5</v>
      </c>
    </row>
    <row r="46" spans="1:7" ht="12.75">
      <c r="A46" s="26">
        <v>14</v>
      </c>
      <c r="B46" s="71" t="s">
        <v>195</v>
      </c>
      <c r="C46" s="73" t="s">
        <v>79</v>
      </c>
      <c r="D46" s="132">
        <v>787</v>
      </c>
      <c r="E46" s="132">
        <v>12</v>
      </c>
      <c r="F46" s="151">
        <v>0.75</v>
      </c>
      <c r="G46" s="23">
        <f>D46*E46*F46</f>
        <v>7083</v>
      </c>
    </row>
    <row r="47" spans="1:7" ht="12.75">
      <c r="A47" s="26">
        <v>15</v>
      </c>
      <c r="B47" s="71" t="s">
        <v>202</v>
      </c>
      <c r="C47" s="73" t="s">
        <v>79</v>
      </c>
      <c r="D47" s="132">
        <v>787</v>
      </c>
      <c r="E47" s="132">
        <v>25</v>
      </c>
      <c r="F47" s="151">
        <v>0.75</v>
      </c>
      <c r="G47" s="23">
        <f t="shared" si="1"/>
        <v>14756.25</v>
      </c>
    </row>
    <row r="48" spans="1:7" ht="14.25" customHeight="1">
      <c r="A48" s="26">
        <v>16</v>
      </c>
      <c r="B48" s="71" t="s">
        <v>203</v>
      </c>
      <c r="C48" s="73" t="s">
        <v>131</v>
      </c>
      <c r="D48" s="132">
        <v>92.6</v>
      </c>
      <c r="E48" s="132">
        <v>25</v>
      </c>
      <c r="F48" s="152">
        <v>0.75</v>
      </c>
      <c r="G48" s="23">
        <f t="shared" si="1"/>
        <v>1736.25</v>
      </c>
    </row>
    <row r="49" spans="1:7" ht="12.75">
      <c r="A49" s="26">
        <v>17</v>
      </c>
      <c r="B49" s="71" t="s">
        <v>135</v>
      </c>
      <c r="C49" s="73" t="s">
        <v>79</v>
      </c>
      <c r="D49" s="132">
        <v>787</v>
      </c>
      <c r="E49" s="132">
        <v>36</v>
      </c>
      <c r="F49" s="151">
        <v>0.33</v>
      </c>
      <c r="G49" s="23">
        <f t="shared" si="1"/>
        <v>9349.560000000001</v>
      </c>
    </row>
    <row r="50" spans="1:7" ht="12.75">
      <c r="A50" s="26">
        <v>18</v>
      </c>
      <c r="B50" s="71" t="s">
        <v>204</v>
      </c>
      <c r="C50" s="73" t="s">
        <v>79</v>
      </c>
      <c r="D50" s="132">
        <v>74.7</v>
      </c>
      <c r="E50" s="132">
        <v>5</v>
      </c>
      <c r="F50" s="151">
        <v>2.21</v>
      </c>
      <c r="G50" s="23">
        <f t="shared" si="1"/>
        <v>825.435</v>
      </c>
    </row>
    <row r="51" spans="1:7" ht="12.75">
      <c r="A51" s="26">
        <v>19</v>
      </c>
      <c r="B51" s="71" t="s">
        <v>136</v>
      </c>
      <c r="C51" s="73" t="s">
        <v>79</v>
      </c>
      <c r="D51" s="132">
        <v>78</v>
      </c>
      <c r="E51" s="132">
        <v>2</v>
      </c>
      <c r="F51" s="151">
        <v>5.26</v>
      </c>
      <c r="G51" s="23">
        <f t="shared" si="1"/>
        <v>820.56</v>
      </c>
    </row>
    <row r="52" spans="1:7" ht="24">
      <c r="A52" s="26">
        <v>20</v>
      </c>
      <c r="B52" s="74" t="s">
        <v>138</v>
      </c>
      <c r="C52" s="58" t="s">
        <v>31</v>
      </c>
      <c r="D52" s="161">
        <v>4.274</v>
      </c>
      <c r="E52" s="132">
        <v>7</v>
      </c>
      <c r="F52" s="154">
        <v>589.28</v>
      </c>
      <c r="G52" s="23">
        <f t="shared" si="1"/>
        <v>17630.07904</v>
      </c>
    </row>
    <row r="53" spans="1:7" ht="24">
      <c r="A53" s="26">
        <v>21</v>
      </c>
      <c r="B53" s="74" t="s">
        <v>139</v>
      </c>
      <c r="C53" s="58" t="s">
        <v>31</v>
      </c>
      <c r="D53" s="161">
        <v>4.274</v>
      </c>
      <c r="E53" s="132">
        <v>6</v>
      </c>
      <c r="F53" s="154">
        <v>919.03</v>
      </c>
      <c r="G53" s="23">
        <f t="shared" si="1"/>
        <v>23567.60532</v>
      </c>
    </row>
    <row r="54" spans="1:7" ht="12.75">
      <c r="A54" s="26"/>
      <c r="B54" s="68" t="s">
        <v>117</v>
      </c>
      <c r="C54" s="58" t="s">
        <v>103</v>
      </c>
      <c r="D54" s="23"/>
      <c r="E54" s="23"/>
      <c r="F54" s="138"/>
      <c r="G54" s="23">
        <f>SUM(G32:G53)</f>
        <v>152749.39975999997</v>
      </c>
    </row>
    <row r="55" spans="1:7" ht="12.75">
      <c r="A55" s="26"/>
      <c r="B55" s="68" t="s">
        <v>118</v>
      </c>
      <c r="C55" s="58"/>
      <c r="D55" s="23"/>
      <c r="E55" s="23"/>
      <c r="F55" s="138"/>
      <c r="G55" s="25">
        <f>G54*1.18</f>
        <v>180244.29171679995</v>
      </c>
    </row>
    <row r="56" spans="1:7" ht="12.75">
      <c r="A56" s="29"/>
      <c r="B56" s="68" t="s">
        <v>119</v>
      </c>
      <c r="C56" s="16" t="s">
        <v>11</v>
      </c>
      <c r="D56" s="23"/>
      <c r="E56" s="23"/>
      <c r="F56" s="138"/>
      <c r="G56" s="25">
        <f>G55/C5/12</f>
        <v>1.526428085106671</v>
      </c>
    </row>
    <row r="57" spans="1:7" ht="12.75">
      <c r="A57" s="70" t="s">
        <v>141</v>
      </c>
      <c r="B57" s="27" t="s">
        <v>19</v>
      </c>
      <c r="C57" s="16" t="s">
        <v>142</v>
      </c>
      <c r="D57" s="132">
        <v>2661</v>
      </c>
      <c r="E57" s="23"/>
      <c r="F57" s="148">
        <v>0.71</v>
      </c>
      <c r="G57" s="25">
        <f>F57*D57*12</f>
        <v>22671.72</v>
      </c>
    </row>
    <row r="58" spans="1:7" ht="12.75">
      <c r="A58" s="29"/>
      <c r="B58" s="27"/>
      <c r="C58" s="16" t="s">
        <v>11</v>
      </c>
      <c r="D58" s="23"/>
      <c r="E58" s="23"/>
      <c r="F58" s="137"/>
      <c r="G58" s="25">
        <f>G57/C5/12</f>
        <v>0.19199914635881385</v>
      </c>
    </row>
    <row r="59" spans="1:7" ht="12.75">
      <c r="A59" s="19" t="s">
        <v>143</v>
      </c>
      <c r="B59" s="31" t="s">
        <v>24</v>
      </c>
      <c r="C59" s="24"/>
      <c r="D59" s="32"/>
      <c r="E59" s="32"/>
      <c r="F59" s="136"/>
      <c r="G59" s="17"/>
    </row>
    <row r="60" spans="1:7" ht="12.75">
      <c r="A60" s="19" t="s">
        <v>145</v>
      </c>
      <c r="B60" s="45" t="s">
        <v>25</v>
      </c>
      <c r="C60" s="33"/>
      <c r="D60" s="32" t="s">
        <v>144</v>
      </c>
      <c r="E60" s="32"/>
      <c r="F60" s="136"/>
      <c r="G60" s="17"/>
    </row>
    <row r="61" spans="1:7" ht="12.75">
      <c r="A61" s="34">
        <v>1</v>
      </c>
      <c r="B61" s="35" t="s">
        <v>26</v>
      </c>
      <c r="C61" s="75" t="s">
        <v>27</v>
      </c>
      <c r="D61" s="165">
        <v>105</v>
      </c>
      <c r="E61" s="75"/>
      <c r="F61" s="155">
        <v>26.61</v>
      </c>
      <c r="G61" s="76">
        <f>D61*F61</f>
        <v>2794.0499999999997</v>
      </c>
    </row>
    <row r="62" spans="1:7" ht="12.75">
      <c r="A62" s="34">
        <v>2</v>
      </c>
      <c r="B62" s="35" t="s">
        <v>28</v>
      </c>
      <c r="C62" s="75" t="s">
        <v>27</v>
      </c>
      <c r="D62" s="165"/>
      <c r="E62" s="75"/>
      <c r="F62" s="155">
        <v>70.46</v>
      </c>
      <c r="G62" s="76">
        <f aca="true" t="shared" si="2" ref="G62:G75">D62*F62</f>
        <v>0</v>
      </c>
    </row>
    <row r="63" spans="1:7" ht="12.75">
      <c r="A63" s="36">
        <v>3</v>
      </c>
      <c r="B63" s="37" t="s">
        <v>146</v>
      </c>
      <c r="C63" s="75" t="s">
        <v>147</v>
      </c>
      <c r="D63" s="165">
        <v>169</v>
      </c>
      <c r="E63" s="75"/>
      <c r="F63" s="155">
        <v>14.19</v>
      </c>
      <c r="G63" s="76">
        <f t="shared" si="2"/>
        <v>2398.11</v>
      </c>
    </row>
    <row r="64" spans="1:7" ht="12.75">
      <c r="A64" s="34">
        <v>4</v>
      </c>
      <c r="B64" s="37" t="s">
        <v>29</v>
      </c>
      <c r="C64" s="75" t="s">
        <v>30</v>
      </c>
      <c r="D64" s="165">
        <v>169</v>
      </c>
      <c r="E64" s="75"/>
      <c r="F64" s="155">
        <v>14.19</v>
      </c>
      <c r="G64" s="76">
        <f t="shared" si="2"/>
        <v>2398.11</v>
      </c>
    </row>
    <row r="65" spans="1:7" ht="24">
      <c r="A65" s="34">
        <v>5</v>
      </c>
      <c r="B65" s="35" t="s">
        <v>148</v>
      </c>
      <c r="C65" s="75" t="s">
        <v>31</v>
      </c>
      <c r="D65" s="166">
        <v>2.661</v>
      </c>
      <c r="E65" s="75"/>
      <c r="F65" s="155">
        <v>1419</v>
      </c>
      <c r="G65" s="76">
        <f t="shared" si="2"/>
        <v>3775.959</v>
      </c>
    </row>
    <row r="66" spans="1:7" ht="24">
      <c r="A66" s="36">
        <v>6</v>
      </c>
      <c r="B66" s="35" t="s">
        <v>205</v>
      </c>
      <c r="C66" s="75" t="s">
        <v>33</v>
      </c>
      <c r="D66" s="165">
        <v>0.6</v>
      </c>
      <c r="E66" s="75"/>
      <c r="F66" s="155">
        <v>1596.38</v>
      </c>
      <c r="G66" s="76">
        <f t="shared" si="2"/>
        <v>957.828</v>
      </c>
    </row>
    <row r="67" spans="1:7" ht="12.75">
      <c r="A67" s="34">
        <v>7</v>
      </c>
      <c r="B67" s="35" t="s">
        <v>34</v>
      </c>
      <c r="C67" s="75" t="s">
        <v>35</v>
      </c>
      <c r="D67" s="165">
        <v>2</v>
      </c>
      <c r="E67" s="75"/>
      <c r="F67" s="155">
        <v>17.18</v>
      </c>
      <c r="G67" s="76">
        <f t="shared" si="2"/>
        <v>34.36</v>
      </c>
    </row>
    <row r="68" spans="1:7" ht="12.75">
      <c r="A68" s="34">
        <v>8</v>
      </c>
      <c r="B68" s="35" t="s">
        <v>250</v>
      </c>
      <c r="C68" s="75" t="s">
        <v>36</v>
      </c>
      <c r="D68" s="165">
        <v>12</v>
      </c>
      <c r="E68" s="75"/>
      <c r="F68" s="155">
        <v>140.97</v>
      </c>
      <c r="G68" s="76">
        <f t="shared" si="2"/>
        <v>1691.6399999999999</v>
      </c>
    </row>
    <row r="69" spans="1:7" ht="12.75">
      <c r="A69" s="34">
        <v>9</v>
      </c>
      <c r="B69" s="35" t="s">
        <v>149</v>
      </c>
      <c r="C69" s="75" t="s">
        <v>37</v>
      </c>
      <c r="D69" s="165"/>
      <c r="E69" s="75"/>
      <c r="F69" s="155">
        <v>28.93</v>
      </c>
      <c r="G69" s="76">
        <f t="shared" si="2"/>
        <v>0</v>
      </c>
    </row>
    <row r="70" spans="1:7" ht="12.75">
      <c r="A70" s="34">
        <v>10</v>
      </c>
      <c r="B70" s="35" t="s">
        <v>150</v>
      </c>
      <c r="C70" s="75" t="s">
        <v>27</v>
      </c>
      <c r="D70" s="165"/>
      <c r="E70" s="75"/>
      <c r="F70" s="155">
        <v>88.69</v>
      </c>
      <c r="G70" s="76">
        <f>D70*F70</f>
        <v>0</v>
      </c>
    </row>
    <row r="71" spans="1:7" ht="12.75">
      <c r="A71" s="34">
        <v>11</v>
      </c>
      <c r="B71" s="40" t="s">
        <v>155</v>
      </c>
      <c r="C71" s="75" t="s">
        <v>56</v>
      </c>
      <c r="D71" s="179">
        <v>3</v>
      </c>
      <c r="E71" s="75"/>
      <c r="F71" s="152">
        <v>384.9</v>
      </c>
      <c r="G71" s="76">
        <f>D71*F71</f>
        <v>1154.6999999999998</v>
      </c>
    </row>
    <row r="72" spans="1:7" ht="12.75">
      <c r="A72" s="39">
        <v>12</v>
      </c>
      <c r="B72" s="35" t="s">
        <v>151</v>
      </c>
      <c r="C72" s="75" t="s">
        <v>61</v>
      </c>
      <c r="D72" s="165">
        <v>14.04</v>
      </c>
      <c r="E72" s="75"/>
      <c r="F72" s="155">
        <v>38.85</v>
      </c>
      <c r="G72" s="76">
        <f>D72*F72</f>
        <v>545.454</v>
      </c>
    </row>
    <row r="73" spans="1:7" ht="12.75">
      <c r="A73" s="34">
        <v>13</v>
      </c>
      <c r="B73" s="35" t="s">
        <v>152</v>
      </c>
      <c r="C73" s="75" t="s">
        <v>27</v>
      </c>
      <c r="D73" s="165">
        <v>3</v>
      </c>
      <c r="E73" s="75"/>
      <c r="F73" s="155">
        <v>743.2</v>
      </c>
      <c r="G73" s="76">
        <f t="shared" si="2"/>
        <v>2229.6000000000004</v>
      </c>
    </row>
    <row r="74" spans="1:7" ht="12.75">
      <c r="A74" s="34">
        <v>14</v>
      </c>
      <c r="B74" s="40" t="s">
        <v>153</v>
      </c>
      <c r="C74" s="75" t="s">
        <v>79</v>
      </c>
      <c r="D74" s="165">
        <v>60</v>
      </c>
      <c r="E74" s="75"/>
      <c r="F74" s="155">
        <v>4.26</v>
      </c>
      <c r="G74" s="76">
        <f t="shared" si="2"/>
        <v>255.6</v>
      </c>
    </row>
    <row r="75" spans="1:7" ht="12.75">
      <c r="A75" s="34">
        <v>15</v>
      </c>
      <c r="B75" s="35" t="s">
        <v>154</v>
      </c>
      <c r="C75" s="75" t="s">
        <v>38</v>
      </c>
      <c r="D75" s="165"/>
      <c r="E75" s="75"/>
      <c r="F75" s="155">
        <v>20</v>
      </c>
      <c r="G75" s="76">
        <f t="shared" si="2"/>
        <v>0</v>
      </c>
    </row>
    <row r="76" spans="1:7" ht="12.75">
      <c r="A76" s="37"/>
      <c r="B76" s="44" t="s">
        <v>117</v>
      </c>
      <c r="C76" s="75"/>
      <c r="D76" s="77"/>
      <c r="E76" s="78"/>
      <c r="F76" s="139"/>
      <c r="G76" s="80">
        <f>SUM(G61:G75)</f>
        <v>18235.410999999996</v>
      </c>
    </row>
    <row r="77" spans="1:7" ht="12.75">
      <c r="A77" s="37"/>
      <c r="B77" s="81" t="s">
        <v>157</v>
      </c>
      <c r="C77" s="82"/>
      <c r="D77" s="83"/>
      <c r="E77" s="84"/>
      <c r="F77" s="140"/>
      <c r="G77" s="195">
        <f>G76*1.15</f>
        <v>20970.722649999996</v>
      </c>
    </row>
    <row r="78" spans="1:7" ht="12.75">
      <c r="A78" s="37"/>
      <c r="B78" s="68" t="s">
        <v>118</v>
      </c>
      <c r="C78" s="51"/>
      <c r="D78" s="86"/>
      <c r="E78" s="51"/>
      <c r="F78" s="141"/>
      <c r="G78" s="60">
        <f>G77*1.18</f>
        <v>24745.452726999993</v>
      </c>
    </row>
    <row r="79" spans="1:7" ht="12.75">
      <c r="A79" s="37"/>
      <c r="B79" s="68" t="s">
        <v>119</v>
      </c>
      <c r="C79" s="15" t="s">
        <v>11</v>
      </c>
      <c r="D79" s="42"/>
      <c r="E79" s="42"/>
      <c r="F79" s="142"/>
      <c r="G79" s="28">
        <f>G78/C5/12</f>
        <v>0.20956088906560155</v>
      </c>
    </row>
    <row r="80" spans="1:7" ht="12.75">
      <c r="A80" s="19" t="s">
        <v>158</v>
      </c>
      <c r="B80" s="88" t="s">
        <v>40</v>
      </c>
      <c r="C80" s="11"/>
      <c r="D80" s="32" t="s">
        <v>144</v>
      </c>
      <c r="E80" s="17"/>
      <c r="F80" s="143"/>
      <c r="G80" s="17"/>
    </row>
    <row r="81" spans="1:7" ht="36">
      <c r="A81" s="37">
        <v>1</v>
      </c>
      <c r="B81" s="43" t="s">
        <v>41</v>
      </c>
      <c r="C81" s="90" t="s">
        <v>42</v>
      </c>
      <c r="D81" s="169">
        <v>44.7</v>
      </c>
      <c r="E81" s="59"/>
      <c r="F81" s="156">
        <v>709.5</v>
      </c>
      <c r="G81" s="91">
        <f>D81*F81</f>
        <v>31714.65</v>
      </c>
    </row>
    <row r="82" spans="1:7" ht="24">
      <c r="A82" s="37">
        <v>2</v>
      </c>
      <c r="B82" s="43" t="s">
        <v>43</v>
      </c>
      <c r="C82" s="90" t="s">
        <v>44</v>
      </c>
      <c r="D82" s="169">
        <v>5</v>
      </c>
      <c r="E82" s="59"/>
      <c r="F82" s="156">
        <v>273.21</v>
      </c>
      <c r="G82" s="91">
        <f aca="true" t="shared" si="3" ref="G82:G101">D82*F82</f>
        <v>1366.05</v>
      </c>
    </row>
    <row r="83" spans="1:7" ht="24">
      <c r="A83" s="37">
        <v>3</v>
      </c>
      <c r="B83" s="43" t="s">
        <v>45</v>
      </c>
      <c r="C83" s="90" t="s">
        <v>44</v>
      </c>
      <c r="D83" s="169">
        <v>5</v>
      </c>
      <c r="E83" s="59"/>
      <c r="F83" s="156">
        <v>296.6</v>
      </c>
      <c r="G83" s="91">
        <f t="shared" si="3"/>
        <v>1483</v>
      </c>
    </row>
    <row r="84" spans="1:7" ht="12.75">
      <c r="A84" s="37">
        <v>4</v>
      </c>
      <c r="B84" s="43" t="s">
        <v>206</v>
      </c>
      <c r="C84" s="90" t="s">
        <v>46</v>
      </c>
      <c r="D84" s="169">
        <v>14</v>
      </c>
      <c r="E84" s="59"/>
      <c r="F84" s="156">
        <v>24.16</v>
      </c>
      <c r="G84" s="91">
        <f t="shared" si="3"/>
        <v>338.24</v>
      </c>
    </row>
    <row r="85" spans="1:7" ht="12.75">
      <c r="A85" s="37">
        <v>5</v>
      </c>
      <c r="B85" s="43" t="s">
        <v>47</v>
      </c>
      <c r="C85" s="90" t="s">
        <v>48</v>
      </c>
      <c r="D85" s="169">
        <v>9</v>
      </c>
      <c r="E85" s="59"/>
      <c r="F85" s="156">
        <v>47.22</v>
      </c>
      <c r="G85" s="91">
        <f t="shared" si="3"/>
        <v>424.98</v>
      </c>
    </row>
    <row r="86" spans="1:7" ht="24">
      <c r="A86" s="37">
        <v>6</v>
      </c>
      <c r="B86" s="43" t="s">
        <v>49</v>
      </c>
      <c r="C86" s="90" t="s">
        <v>50</v>
      </c>
      <c r="D86" s="169">
        <v>0</v>
      </c>
      <c r="E86" s="59"/>
      <c r="F86" s="156">
        <v>219.12</v>
      </c>
      <c r="G86" s="91">
        <f t="shared" si="3"/>
        <v>0</v>
      </c>
    </row>
    <row r="87" spans="1:7" ht="22.5" customHeight="1">
      <c r="A87" s="37">
        <v>7</v>
      </c>
      <c r="B87" s="43" t="s">
        <v>51</v>
      </c>
      <c r="C87" s="90" t="s">
        <v>52</v>
      </c>
      <c r="D87" s="169">
        <v>28</v>
      </c>
      <c r="E87" s="59"/>
      <c r="F87" s="156">
        <v>141.66</v>
      </c>
      <c r="G87" s="91">
        <f t="shared" si="3"/>
        <v>3966.48</v>
      </c>
    </row>
    <row r="88" spans="1:7" ht="24">
      <c r="A88" s="37">
        <v>8</v>
      </c>
      <c r="B88" s="43" t="s">
        <v>53</v>
      </c>
      <c r="C88" s="90" t="s">
        <v>46</v>
      </c>
      <c r="D88" s="169">
        <v>28</v>
      </c>
      <c r="E88" s="59"/>
      <c r="F88" s="156">
        <v>130.63</v>
      </c>
      <c r="G88" s="91">
        <f t="shared" si="3"/>
        <v>3657.64</v>
      </c>
    </row>
    <row r="89" spans="1:7" ht="12.75">
      <c r="A89" s="37">
        <v>9</v>
      </c>
      <c r="B89" s="43" t="s">
        <v>54</v>
      </c>
      <c r="C89" s="90" t="s">
        <v>46</v>
      </c>
      <c r="D89" s="169">
        <v>1</v>
      </c>
      <c r="E89" s="59"/>
      <c r="F89" s="156">
        <v>133.36</v>
      </c>
      <c r="G89" s="91">
        <f t="shared" si="3"/>
        <v>133.36</v>
      </c>
    </row>
    <row r="90" spans="1:7" ht="12.75">
      <c r="A90" s="37">
        <v>10</v>
      </c>
      <c r="B90" s="43" t="s">
        <v>55</v>
      </c>
      <c r="C90" s="90" t="s">
        <v>56</v>
      </c>
      <c r="D90" s="169">
        <v>29</v>
      </c>
      <c r="E90" s="59"/>
      <c r="F90" s="156">
        <v>102.88</v>
      </c>
      <c r="G90" s="91">
        <f t="shared" si="3"/>
        <v>2983.52</v>
      </c>
    </row>
    <row r="91" spans="1:7" ht="24">
      <c r="A91" s="37">
        <v>11</v>
      </c>
      <c r="B91" s="43" t="s">
        <v>57</v>
      </c>
      <c r="C91" s="90" t="s">
        <v>58</v>
      </c>
      <c r="D91" s="169">
        <v>30</v>
      </c>
      <c r="E91" s="59"/>
      <c r="F91" s="156">
        <v>173.23</v>
      </c>
      <c r="G91" s="91">
        <f t="shared" si="3"/>
        <v>5196.9</v>
      </c>
    </row>
    <row r="92" spans="1:7" ht="12.75">
      <c r="A92" s="37">
        <v>12</v>
      </c>
      <c r="B92" s="43" t="s">
        <v>59</v>
      </c>
      <c r="C92" s="90" t="s">
        <v>56</v>
      </c>
      <c r="D92" s="169">
        <v>8</v>
      </c>
      <c r="E92" s="59"/>
      <c r="F92" s="156">
        <v>292.31</v>
      </c>
      <c r="G92" s="91">
        <f t="shared" si="3"/>
        <v>2338.48</v>
      </c>
    </row>
    <row r="93" spans="1:7" ht="24">
      <c r="A93" s="37">
        <v>13</v>
      </c>
      <c r="B93" s="43" t="s">
        <v>207</v>
      </c>
      <c r="C93" s="90" t="s">
        <v>60</v>
      </c>
      <c r="D93" s="169">
        <v>0</v>
      </c>
      <c r="E93" s="59"/>
      <c r="F93" s="156">
        <v>43464.48</v>
      </c>
      <c r="G93" s="91">
        <f t="shared" si="3"/>
        <v>0</v>
      </c>
    </row>
    <row r="94" spans="1:7" ht="12.75">
      <c r="A94" s="37">
        <v>14</v>
      </c>
      <c r="B94" s="188" t="s">
        <v>251</v>
      </c>
      <c r="C94" s="90" t="s">
        <v>252</v>
      </c>
      <c r="D94" s="169">
        <v>8</v>
      </c>
      <c r="E94" s="59"/>
      <c r="F94" s="156">
        <v>99.33</v>
      </c>
      <c r="G94" s="91">
        <f t="shared" si="3"/>
        <v>794.64</v>
      </c>
    </row>
    <row r="95" spans="1:7" ht="12.75">
      <c r="A95" s="37">
        <v>15</v>
      </c>
      <c r="B95" s="43" t="s">
        <v>62</v>
      </c>
      <c r="C95" s="90" t="s">
        <v>189</v>
      </c>
      <c r="D95" s="169">
        <v>12</v>
      </c>
      <c r="E95" s="59"/>
      <c r="F95" s="156">
        <v>53.21</v>
      </c>
      <c r="G95" s="91">
        <f t="shared" si="3"/>
        <v>638.52</v>
      </c>
    </row>
    <row r="96" spans="1:7" ht="12.75">
      <c r="A96" s="37">
        <v>16</v>
      </c>
      <c r="B96" s="43" t="s">
        <v>63</v>
      </c>
      <c r="C96" s="90" t="s">
        <v>61</v>
      </c>
      <c r="D96" s="169">
        <v>800</v>
      </c>
      <c r="E96" s="59"/>
      <c r="F96" s="156">
        <v>23.29</v>
      </c>
      <c r="G96" s="91">
        <f t="shared" si="3"/>
        <v>18632</v>
      </c>
    </row>
    <row r="97" spans="1:7" ht="12.75">
      <c r="A97" s="37">
        <v>17</v>
      </c>
      <c r="B97" s="43" t="s">
        <v>64</v>
      </c>
      <c r="C97" s="90" t="s">
        <v>56</v>
      </c>
      <c r="D97" s="169">
        <v>2</v>
      </c>
      <c r="E97" s="59"/>
      <c r="F97" s="156">
        <v>90.46</v>
      </c>
      <c r="G97" s="91">
        <f t="shared" si="3"/>
        <v>180.92</v>
      </c>
    </row>
    <row r="98" spans="1:7" ht="12.75">
      <c r="A98" s="37">
        <v>18</v>
      </c>
      <c r="B98" s="43" t="s">
        <v>66</v>
      </c>
      <c r="C98" s="90" t="s">
        <v>65</v>
      </c>
      <c r="D98" s="169">
        <v>2.2</v>
      </c>
      <c r="E98" s="59"/>
      <c r="F98" s="156">
        <v>363.31</v>
      </c>
      <c r="G98" s="91">
        <f t="shared" si="3"/>
        <v>799.282</v>
      </c>
    </row>
    <row r="99" spans="1:7" ht="12.75">
      <c r="A99" s="37">
        <v>19</v>
      </c>
      <c r="B99" s="43" t="s">
        <v>209</v>
      </c>
      <c r="C99" s="90" t="s">
        <v>50</v>
      </c>
      <c r="D99" s="169">
        <v>300</v>
      </c>
      <c r="E99" s="59"/>
      <c r="F99" s="156">
        <v>59.13</v>
      </c>
      <c r="G99" s="91">
        <f t="shared" si="3"/>
        <v>17739</v>
      </c>
    </row>
    <row r="100" spans="1:7" ht="12.75">
      <c r="A100" s="37">
        <v>20</v>
      </c>
      <c r="B100" s="43" t="s">
        <v>208</v>
      </c>
      <c r="C100" s="90" t="s">
        <v>61</v>
      </c>
      <c r="D100" s="169">
        <v>62.1</v>
      </c>
      <c r="E100" s="59"/>
      <c r="F100" s="156">
        <v>7.98</v>
      </c>
      <c r="G100" s="91">
        <f t="shared" si="3"/>
        <v>495.55800000000005</v>
      </c>
    </row>
    <row r="101" spans="1:7" ht="14.25" customHeight="1">
      <c r="A101" s="37">
        <v>21</v>
      </c>
      <c r="B101" s="43" t="s">
        <v>210</v>
      </c>
      <c r="C101" s="90" t="s">
        <v>56</v>
      </c>
      <c r="D101" s="169">
        <v>28</v>
      </c>
      <c r="E101" s="59"/>
      <c r="F101" s="156">
        <v>135.58</v>
      </c>
      <c r="G101" s="91">
        <f t="shared" si="3"/>
        <v>3796.2400000000002</v>
      </c>
    </row>
    <row r="102" spans="1:7" ht="12.75">
      <c r="A102" s="37"/>
      <c r="B102" s="44" t="s">
        <v>117</v>
      </c>
      <c r="C102" s="92"/>
      <c r="D102" s="58"/>
      <c r="E102" s="58"/>
      <c r="F102" s="92"/>
      <c r="G102" s="91">
        <f>SUM(G81:G101)</f>
        <v>96679.46000000002</v>
      </c>
    </row>
    <row r="103" spans="1:7" ht="12.75">
      <c r="A103" s="37"/>
      <c r="B103" s="81" t="s">
        <v>157</v>
      </c>
      <c r="C103" s="92"/>
      <c r="D103" s="58"/>
      <c r="E103" s="58"/>
      <c r="F103" s="92"/>
      <c r="G103" s="91">
        <f>G102*1.15</f>
        <v>111181.37900000002</v>
      </c>
    </row>
    <row r="104" spans="1:7" ht="12.75">
      <c r="A104" s="37"/>
      <c r="B104" s="68" t="s">
        <v>118</v>
      </c>
      <c r="C104" s="92"/>
      <c r="D104" s="58"/>
      <c r="E104" s="58"/>
      <c r="F104" s="92"/>
      <c r="G104" s="62">
        <f>G103*1.18</f>
        <v>131194.02722000002</v>
      </c>
    </row>
    <row r="105" spans="1:7" ht="12.75">
      <c r="A105" s="37"/>
      <c r="B105" s="68" t="s">
        <v>119</v>
      </c>
      <c r="C105" s="15" t="s">
        <v>11</v>
      </c>
      <c r="D105" s="58"/>
      <c r="E105" s="58"/>
      <c r="F105" s="92"/>
      <c r="G105" s="62">
        <f>G104/C5/12</f>
        <v>1.111037946552577</v>
      </c>
    </row>
    <row r="106" spans="1:7" ht="12.75">
      <c r="A106" s="41" t="s">
        <v>159</v>
      </c>
      <c r="B106" s="22" t="s">
        <v>234</v>
      </c>
      <c r="C106" s="15"/>
      <c r="D106" s="58"/>
      <c r="E106" s="58"/>
      <c r="F106" s="92"/>
      <c r="G106" s="62"/>
    </row>
    <row r="107" spans="1:7" ht="12.75">
      <c r="A107" s="37">
        <v>1</v>
      </c>
      <c r="B107" s="67" t="s">
        <v>235</v>
      </c>
      <c r="C107" s="15" t="s">
        <v>56</v>
      </c>
      <c r="D107" s="163">
        <v>1</v>
      </c>
      <c r="E107" s="58"/>
      <c r="F107" s="163">
        <v>3370.13</v>
      </c>
      <c r="G107" s="91">
        <f>D107*F107</f>
        <v>3370.13</v>
      </c>
    </row>
    <row r="108" spans="1:7" ht="23.25" customHeight="1">
      <c r="A108" s="37">
        <v>2</v>
      </c>
      <c r="B108" s="67" t="s">
        <v>236</v>
      </c>
      <c r="C108" s="15" t="s">
        <v>27</v>
      </c>
      <c r="D108" s="163">
        <v>1</v>
      </c>
      <c r="E108" s="58"/>
      <c r="F108" s="163">
        <v>4265.47</v>
      </c>
      <c r="G108" s="91">
        <f>D108*F108</f>
        <v>4265.47</v>
      </c>
    </row>
    <row r="109" spans="1:7" ht="24" customHeight="1">
      <c r="A109" s="37">
        <v>3</v>
      </c>
      <c r="B109" s="67" t="s">
        <v>237</v>
      </c>
      <c r="C109" s="15" t="s">
        <v>27</v>
      </c>
      <c r="D109" s="163">
        <v>1</v>
      </c>
      <c r="E109" s="58"/>
      <c r="F109" s="163">
        <v>3192.75</v>
      </c>
      <c r="G109" s="91">
        <f>D109*F109</f>
        <v>3192.75</v>
      </c>
    </row>
    <row r="110" spans="1:7" ht="12" customHeight="1">
      <c r="A110" s="37"/>
      <c r="B110" s="44" t="s">
        <v>117</v>
      </c>
      <c r="C110" s="92"/>
      <c r="D110" s="58"/>
      <c r="E110" s="58"/>
      <c r="F110" s="92"/>
      <c r="G110" s="91">
        <f>G107+G108+G109</f>
        <v>10828.35</v>
      </c>
    </row>
    <row r="111" spans="1:7" ht="12.75">
      <c r="A111" s="37"/>
      <c r="B111" s="81" t="s">
        <v>157</v>
      </c>
      <c r="C111" s="92"/>
      <c r="D111" s="58"/>
      <c r="E111" s="58"/>
      <c r="F111" s="92"/>
      <c r="G111" s="91">
        <f>G110*1.15</f>
        <v>12452.602499999999</v>
      </c>
    </row>
    <row r="112" spans="1:7" ht="12.75">
      <c r="A112" s="37"/>
      <c r="B112" s="68" t="s">
        <v>118</v>
      </c>
      <c r="C112" s="92"/>
      <c r="D112" s="58"/>
      <c r="E112" s="58"/>
      <c r="F112" s="92"/>
      <c r="G112" s="62">
        <f>G111*1.18</f>
        <v>14694.070949999998</v>
      </c>
    </row>
    <row r="113" spans="1:7" ht="12.75">
      <c r="A113" s="37"/>
      <c r="B113" s="68" t="s">
        <v>119</v>
      </c>
      <c r="C113" s="15" t="s">
        <v>11</v>
      </c>
      <c r="D113" s="58"/>
      <c r="E113" s="58"/>
      <c r="F113" s="92"/>
      <c r="G113" s="62">
        <f>G112/C5/12</f>
        <v>0.12443912852381046</v>
      </c>
    </row>
    <row r="114" spans="1:7" ht="12.75">
      <c r="A114" s="19" t="s">
        <v>160</v>
      </c>
      <c r="B114" s="88" t="s">
        <v>67</v>
      </c>
      <c r="C114" s="117"/>
      <c r="D114" s="32" t="s">
        <v>144</v>
      </c>
      <c r="E114" s="57"/>
      <c r="F114" s="57"/>
      <c r="G114" s="58"/>
    </row>
    <row r="115" spans="1:7" ht="24">
      <c r="A115" s="37">
        <v>1</v>
      </c>
      <c r="B115" s="43" t="s">
        <v>68</v>
      </c>
      <c r="C115" s="90" t="s">
        <v>42</v>
      </c>
      <c r="D115" s="169">
        <v>23.2</v>
      </c>
      <c r="E115" s="59"/>
      <c r="F115" s="156">
        <v>709.5</v>
      </c>
      <c r="G115" s="91">
        <f>D115*F115</f>
        <v>16460.399999999998</v>
      </c>
    </row>
    <row r="116" spans="1:7" ht="24">
      <c r="A116" s="37">
        <v>2</v>
      </c>
      <c r="B116" s="43" t="s">
        <v>69</v>
      </c>
      <c r="C116" s="90" t="s">
        <v>70</v>
      </c>
      <c r="D116" s="169">
        <v>7</v>
      </c>
      <c r="E116" s="59"/>
      <c r="F116" s="156">
        <v>1630.65</v>
      </c>
      <c r="G116" s="91">
        <f aca="true" t="shared" si="4" ref="G116:G125">D116*F116</f>
        <v>11414.550000000001</v>
      </c>
    </row>
    <row r="117" spans="1:7" ht="12.75">
      <c r="A117" s="37">
        <v>3</v>
      </c>
      <c r="B117" s="43" t="s">
        <v>71</v>
      </c>
      <c r="C117" s="90" t="s">
        <v>70</v>
      </c>
      <c r="D117" s="169">
        <v>27</v>
      </c>
      <c r="E117" s="59"/>
      <c r="F117" s="156">
        <v>209.3</v>
      </c>
      <c r="G117" s="91">
        <f t="shared" si="4"/>
        <v>5651.1</v>
      </c>
    </row>
    <row r="118" spans="1:7" ht="12.75" customHeight="1">
      <c r="A118" s="37">
        <v>4</v>
      </c>
      <c r="B118" s="43" t="s">
        <v>72</v>
      </c>
      <c r="C118" s="90" t="s">
        <v>73</v>
      </c>
      <c r="D118" s="169">
        <v>29</v>
      </c>
      <c r="E118" s="59"/>
      <c r="F118" s="156">
        <v>99.33</v>
      </c>
      <c r="G118" s="91">
        <f t="shared" si="4"/>
        <v>2880.57</v>
      </c>
    </row>
    <row r="119" spans="1:7" ht="12.75">
      <c r="A119" s="37">
        <v>5</v>
      </c>
      <c r="B119" s="43" t="s">
        <v>74</v>
      </c>
      <c r="C119" s="90" t="s">
        <v>56</v>
      </c>
      <c r="D119" s="169">
        <v>12</v>
      </c>
      <c r="E119" s="59"/>
      <c r="F119" s="156">
        <v>46.21</v>
      </c>
      <c r="G119" s="91">
        <f t="shared" si="4"/>
        <v>554.52</v>
      </c>
    </row>
    <row r="120" spans="1:7" ht="12.75">
      <c r="A120" s="37">
        <v>6</v>
      </c>
      <c r="B120" s="43" t="s">
        <v>75</v>
      </c>
      <c r="C120" s="90" t="s">
        <v>56</v>
      </c>
      <c r="D120" s="169">
        <v>6</v>
      </c>
      <c r="E120" s="59"/>
      <c r="F120" s="156">
        <v>266.16</v>
      </c>
      <c r="G120" s="91">
        <f t="shared" si="4"/>
        <v>1596.96</v>
      </c>
    </row>
    <row r="121" spans="1:7" ht="12.75">
      <c r="A121" s="37">
        <v>7</v>
      </c>
      <c r="B121" s="43" t="s">
        <v>76</v>
      </c>
      <c r="C121" s="90" t="s">
        <v>56</v>
      </c>
      <c r="D121" s="169">
        <v>1</v>
      </c>
      <c r="E121" s="59"/>
      <c r="F121" s="156">
        <v>189.83</v>
      </c>
      <c r="G121" s="91">
        <f t="shared" si="4"/>
        <v>189.83</v>
      </c>
    </row>
    <row r="122" spans="1:7" ht="12.75">
      <c r="A122" s="37">
        <v>8</v>
      </c>
      <c r="B122" s="43" t="s">
        <v>77</v>
      </c>
      <c r="C122" s="90" t="s">
        <v>56</v>
      </c>
      <c r="D122" s="169">
        <v>11</v>
      </c>
      <c r="E122" s="59"/>
      <c r="F122" s="156">
        <v>52.4</v>
      </c>
      <c r="G122" s="91">
        <f t="shared" si="4"/>
        <v>576.4</v>
      </c>
    </row>
    <row r="123" spans="1:7" ht="24">
      <c r="A123" s="37">
        <v>9</v>
      </c>
      <c r="B123" s="43" t="s">
        <v>78</v>
      </c>
      <c r="C123" s="90" t="s">
        <v>56</v>
      </c>
      <c r="D123" s="169">
        <v>2</v>
      </c>
      <c r="E123" s="59"/>
      <c r="F123" s="156">
        <v>237.5</v>
      </c>
      <c r="G123" s="91">
        <f t="shared" si="4"/>
        <v>475</v>
      </c>
    </row>
    <row r="124" spans="1:7" ht="12.75">
      <c r="A124" s="37">
        <v>10</v>
      </c>
      <c r="B124" s="43" t="s">
        <v>80</v>
      </c>
      <c r="C124" s="90" t="s">
        <v>56</v>
      </c>
      <c r="D124" s="169">
        <v>1</v>
      </c>
      <c r="E124" s="59"/>
      <c r="F124" s="156">
        <v>60.31</v>
      </c>
      <c r="G124" s="91">
        <f t="shared" si="4"/>
        <v>60.31</v>
      </c>
    </row>
    <row r="125" spans="1:7" ht="12.75">
      <c r="A125" s="37">
        <v>11</v>
      </c>
      <c r="B125" s="43" t="s">
        <v>81</v>
      </c>
      <c r="C125" s="90" t="s">
        <v>65</v>
      </c>
      <c r="D125" s="169">
        <v>27.5</v>
      </c>
      <c r="E125" s="59"/>
      <c r="F125" s="156">
        <v>70.28</v>
      </c>
      <c r="G125" s="91">
        <f t="shared" si="4"/>
        <v>1932.7</v>
      </c>
    </row>
    <row r="126" spans="1:7" ht="12.75">
      <c r="A126" s="37"/>
      <c r="B126" s="44" t="s">
        <v>117</v>
      </c>
      <c r="C126" s="58"/>
      <c r="D126" s="92"/>
      <c r="E126" s="58"/>
      <c r="F126" s="187"/>
      <c r="G126" s="91">
        <f>SUM(G115:G125)</f>
        <v>41792.33999999999</v>
      </c>
    </row>
    <row r="127" spans="1:7" ht="12.75">
      <c r="A127" s="37"/>
      <c r="B127" s="81" t="s">
        <v>157</v>
      </c>
      <c r="C127" s="58"/>
      <c r="D127" s="58"/>
      <c r="E127" s="58"/>
      <c r="F127" s="187"/>
      <c r="G127" s="91">
        <f>G126*1.15</f>
        <v>48061.190999999984</v>
      </c>
    </row>
    <row r="128" spans="1:7" ht="12.75">
      <c r="A128" s="37"/>
      <c r="B128" s="68" t="s">
        <v>118</v>
      </c>
      <c r="C128" s="58"/>
      <c r="D128" s="58"/>
      <c r="E128" s="58"/>
      <c r="F128" s="187"/>
      <c r="G128" s="62">
        <f>G127*1.18</f>
        <v>56712.20537999998</v>
      </c>
    </row>
    <row r="129" spans="1:7" ht="12.75">
      <c r="A129" s="37"/>
      <c r="B129" s="68" t="s">
        <v>119</v>
      </c>
      <c r="C129" s="16" t="s">
        <v>11</v>
      </c>
      <c r="D129" s="58"/>
      <c r="E129" s="58"/>
      <c r="F129" s="187"/>
      <c r="G129" s="62">
        <f>G128/C5/12</f>
        <v>0.4802765304566978</v>
      </c>
    </row>
    <row r="130" spans="1:7" ht="24">
      <c r="A130" s="19" t="s">
        <v>167</v>
      </c>
      <c r="B130" s="93" t="s">
        <v>161</v>
      </c>
      <c r="C130" s="24"/>
      <c r="D130" s="32"/>
      <c r="E130" s="58"/>
      <c r="F130" s="187"/>
      <c r="G130" s="62"/>
    </row>
    <row r="131" spans="1:7" ht="24">
      <c r="A131" s="17">
        <v>1</v>
      </c>
      <c r="B131" s="35" t="s">
        <v>162</v>
      </c>
      <c r="C131" s="15" t="s">
        <v>163</v>
      </c>
      <c r="D131" s="163">
        <v>1</v>
      </c>
      <c r="E131" s="163">
        <v>12</v>
      </c>
      <c r="F131" s="162">
        <v>174.45</v>
      </c>
      <c r="G131" s="91">
        <f>D131*F131*E131</f>
        <v>2093.3999999999996</v>
      </c>
    </row>
    <row r="132" spans="1:7" ht="12.75">
      <c r="A132" s="17">
        <v>2</v>
      </c>
      <c r="B132" s="37" t="s">
        <v>164</v>
      </c>
      <c r="C132" s="15" t="s">
        <v>163</v>
      </c>
      <c r="D132" s="163">
        <v>1</v>
      </c>
      <c r="E132" s="163">
        <v>12</v>
      </c>
      <c r="F132" s="162">
        <v>87.23</v>
      </c>
      <c r="G132" s="91">
        <f>D132*F132*E132</f>
        <v>1046.76</v>
      </c>
    </row>
    <row r="133" spans="1:7" ht="12.75">
      <c r="A133" s="17">
        <v>3</v>
      </c>
      <c r="B133" s="37" t="s">
        <v>165</v>
      </c>
      <c r="C133" s="15" t="s">
        <v>163</v>
      </c>
      <c r="D133" s="163">
        <v>1</v>
      </c>
      <c r="E133" s="163">
        <v>3</v>
      </c>
      <c r="F133" s="162">
        <v>174.45</v>
      </c>
      <c r="G133" s="91">
        <f>D133*F133*E133</f>
        <v>523.3499999999999</v>
      </c>
    </row>
    <row r="134" spans="1:7" ht="12.75">
      <c r="A134" s="17">
        <v>4</v>
      </c>
      <c r="B134" s="37" t="s">
        <v>246</v>
      </c>
      <c r="C134" s="15" t="s">
        <v>163</v>
      </c>
      <c r="D134" s="163">
        <v>1</v>
      </c>
      <c r="E134" s="163">
        <v>1</v>
      </c>
      <c r="F134" s="162">
        <v>0</v>
      </c>
      <c r="G134" s="91">
        <f>D134*F134*E134</f>
        <v>0</v>
      </c>
    </row>
    <row r="135" spans="1:7" ht="12.75">
      <c r="A135" s="17"/>
      <c r="B135" s="44" t="s">
        <v>117</v>
      </c>
      <c r="C135" s="16"/>
      <c r="D135" s="58"/>
      <c r="E135" s="58"/>
      <c r="F135" s="144"/>
      <c r="G135" s="91">
        <f>G131+G132+G133+G134</f>
        <v>3663.5099999999998</v>
      </c>
    </row>
    <row r="136" spans="1:7" ht="12.75">
      <c r="A136" s="17"/>
      <c r="B136" s="81" t="s">
        <v>157</v>
      </c>
      <c r="C136" s="16"/>
      <c r="D136" s="58"/>
      <c r="E136" s="58"/>
      <c r="F136" s="144"/>
      <c r="G136" s="91">
        <f>G135*1.15</f>
        <v>4213.036499999999</v>
      </c>
    </row>
    <row r="137" spans="1:7" ht="12.75">
      <c r="A137" s="17"/>
      <c r="B137" s="68" t="s">
        <v>118</v>
      </c>
      <c r="C137" s="16"/>
      <c r="D137" s="58"/>
      <c r="E137" s="58"/>
      <c r="F137" s="144"/>
      <c r="G137" s="62">
        <f>G136*1.18</f>
        <v>4971.383069999999</v>
      </c>
    </row>
    <row r="138" spans="1:7" ht="12.75">
      <c r="A138" s="37"/>
      <c r="B138" s="68" t="s">
        <v>119</v>
      </c>
      <c r="C138" s="16" t="s">
        <v>166</v>
      </c>
      <c r="D138" s="58"/>
      <c r="E138" s="58"/>
      <c r="F138" s="144"/>
      <c r="G138" s="62">
        <f>G137/C5/12</f>
        <v>0.04210096568159183</v>
      </c>
    </row>
    <row r="139" spans="1:7" ht="12.75">
      <c r="A139" s="19" t="s">
        <v>182</v>
      </c>
      <c r="B139" s="118" t="s">
        <v>82</v>
      </c>
      <c r="C139" s="45"/>
      <c r="D139" s="32" t="s">
        <v>144</v>
      </c>
      <c r="E139" s="45"/>
      <c r="F139" s="118"/>
      <c r="G139" s="45"/>
    </row>
    <row r="140" spans="1:7" ht="24">
      <c r="A140" s="12">
        <v>1</v>
      </c>
      <c r="B140" s="47" t="s">
        <v>168</v>
      </c>
      <c r="C140" s="94" t="s">
        <v>79</v>
      </c>
      <c r="D140" s="170">
        <v>5</v>
      </c>
      <c r="E140" s="95"/>
      <c r="F140" s="157">
        <v>86.93</v>
      </c>
      <c r="G140" s="46">
        <f>D140*F140</f>
        <v>434.65000000000003</v>
      </c>
    </row>
    <row r="141" spans="1:7" ht="12.75">
      <c r="A141" s="12">
        <v>2</v>
      </c>
      <c r="B141" s="40" t="s">
        <v>83</v>
      </c>
      <c r="C141" s="94" t="s">
        <v>84</v>
      </c>
      <c r="D141" s="170">
        <v>10</v>
      </c>
      <c r="E141" s="95"/>
      <c r="F141" s="157">
        <v>30.15</v>
      </c>
      <c r="G141" s="46">
        <f aca="true" t="shared" si="5" ref="G141:G161">D141*F141</f>
        <v>301.5</v>
      </c>
    </row>
    <row r="142" spans="1:7" ht="12.75">
      <c r="A142" s="12">
        <v>3</v>
      </c>
      <c r="B142" s="40" t="s">
        <v>85</v>
      </c>
      <c r="C142" s="94" t="s">
        <v>86</v>
      </c>
      <c r="D142" s="170">
        <v>9</v>
      </c>
      <c r="E142" s="95"/>
      <c r="F142" s="158">
        <v>354.75</v>
      </c>
      <c r="G142" s="46">
        <f t="shared" si="5"/>
        <v>3192.75</v>
      </c>
    </row>
    <row r="143" spans="1:7" ht="12.75">
      <c r="A143" s="12">
        <v>4</v>
      </c>
      <c r="B143" s="40" t="s">
        <v>169</v>
      </c>
      <c r="C143" s="94" t="s">
        <v>87</v>
      </c>
      <c r="D143" s="170">
        <v>2</v>
      </c>
      <c r="E143" s="95"/>
      <c r="F143" s="157">
        <v>190.74</v>
      </c>
      <c r="G143" s="46">
        <f t="shared" si="5"/>
        <v>381.48</v>
      </c>
    </row>
    <row r="144" spans="1:7" ht="24">
      <c r="A144" s="12">
        <v>5</v>
      </c>
      <c r="B144" s="40" t="s">
        <v>170</v>
      </c>
      <c r="C144" s="94" t="s">
        <v>56</v>
      </c>
      <c r="D144" s="170">
        <v>5</v>
      </c>
      <c r="E144" s="95"/>
      <c r="F144" s="157">
        <v>248.34</v>
      </c>
      <c r="G144" s="46">
        <f t="shared" si="5"/>
        <v>1241.7</v>
      </c>
    </row>
    <row r="145" spans="1:7" ht="12.75">
      <c r="A145" s="12">
        <v>6</v>
      </c>
      <c r="B145" s="40" t="s">
        <v>88</v>
      </c>
      <c r="C145" s="94" t="s">
        <v>56</v>
      </c>
      <c r="D145" s="170">
        <v>11</v>
      </c>
      <c r="E145" s="95"/>
      <c r="F145" s="157">
        <v>88.69</v>
      </c>
      <c r="G145" s="46">
        <f t="shared" si="5"/>
        <v>975.5899999999999</v>
      </c>
    </row>
    <row r="146" spans="1:7" ht="24">
      <c r="A146" s="12">
        <v>7</v>
      </c>
      <c r="B146" s="40" t="s">
        <v>171</v>
      </c>
      <c r="C146" s="94" t="s">
        <v>89</v>
      </c>
      <c r="D146" s="170">
        <v>520</v>
      </c>
      <c r="E146" s="95"/>
      <c r="F146" s="157">
        <v>2.13</v>
      </c>
      <c r="G146" s="46">
        <f t="shared" si="5"/>
        <v>1107.6</v>
      </c>
    </row>
    <row r="147" spans="1:7" ht="12.75">
      <c r="A147" s="12">
        <v>8</v>
      </c>
      <c r="B147" s="47" t="s">
        <v>172</v>
      </c>
      <c r="C147" s="94" t="s">
        <v>56</v>
      </c>
      <c r="D147" s="170">
        <v>2</v>
      </c>
      <c r="E147" s="95"/>
      <c r="F147" s="157">
        <v>63.87</v>
      </c>
      <c r="G147" s="46">
        <f t="shared" si="5"/>
        <v>127.74</v>
      </c>
    </row>
    <row r="148" spans="1:7" ht="12.75">
      <c r="A148" s="12">
        <v>9</v>
      </c>
      <c r="B148" s="47" t="s">
        <v>173</v>
      </c>
      <c r="C148" s="94" t="s">
        <v>48</v>
      </c>
      <c r="D148" s="170">
        <v>0</v>
      </c>
      <c r="E148" s="95"/>
      <c r="F148" s="157">
        <v>220.9</v>
      </c>
      <c r="G148" s="46">
        <f t="shared" si="5"/>
        <v>0</v>
      </c>
    </row>
    <row r="149" spans="1:7" ht="12.75">
      <c r="A149" s="48">
        <v>10</v>
      </c>
      <c r="B149" s="47" t="s">
        <v>90</v>
      </c>
      <c r="C149" s="94" t="s">
        <v>89</v>
      </c>
      <c r="D149" s="170">
        <v>252</v>
      </c>
      <c r="E149" s="95"/>
      <c r="F149" s="157">
        <v>14.19</v>
      </c>
      <c r="G149" s="46">
        <f t="shared" si="5"/>
        <v>3575.8799999999997</v>
      </c>
    </row>
    <row r="150" spans="1:7" ht="12.75">
      <c r="A150" s="48">
        <v>11</v>
      </c>
      <c r="B150" s="47" t="s">
        <v>174</v>
      </c>
      <c r="C150" s="94" t="s">
        <v>56</v>
      </c>
      <c r="D150" s="170">
        <v>0</v>
      </c>
      <c r="E150" s="95"/>
      <c r="F150" s="157">
        <v>183.33</v>
      </c>
      <c r="G150" s="46">
        <f t="shared" si="5"/>
        <v>0</v>
      </c>
    </row>
    <row r="151" spans="1:7" ht="12.75">
      <c r="A151" s="48">
        <v>12</v>
      </c>
      <c r="B151" s="47" t="s">
        <v>175</v>
      </c>
      <c r="C151" s="94" t="s">
        <v>56</v>
      </c>
      <c r="D151" s="170">
        <v>2</v>
      </c>
      <c r="E151" s="95"/>
      <c r="F151" s="157">
        <v>102.01</v>
      </c>
      <c r="G151" s="46">
        <f t="shared" si="5"/>
        <v>204.02</v>
      </c>
    </row>
    <row r="152" spans="1:7" ht="12.75">
      <c r="A152" s="48">
        <v>13</v>
      </c>
      <c r="B152" s="47" t="s">
        <v>176</v>
      </c>
      <c r="C152" s="94" t="s">
        <v>56</v>
      </c>
      <c r="D152" s="170">
        <v>2</v>
      </c>
      <c r="E152" s="95"/>
      <c r="F152" s="157">
        <v>84.25</v>
      </c>
      <c r="G152" s="46">
        <f t="shared" si="5"/>
        <v>168.5</v>
      </c>
    </row>
    <row r="153" spans="1:7" ht="12.75">
      <c r="A153" s="48">
        <v>14</v>
      </c>
      <c r="B153" s="47" t="s">
        <v>177</v>
      </c>
      <c r="C153" s="94" t="s">
        <v>56</v>
      </c>
      <c r="D153" s="170">
        <v>2</v>
      </c>
      <c r="E153" s="95"/>
      <c r="F153" s="157">
        <v>393.15</v>
      </c>
      <c r="G153" s="46">
        <f t="shared" si="5"/>
        <v>786.3</v>
      </c>
    </row>
    <row r="154" spans="1:7" ht="12.75">
      <c r="A154" s="48">
        <v>15</v>
      </c>
      <c r="B154" s="47" t="s">
        <v>178</v>
      </c>
      <c r="C154" s="94" t="s">
        <v>89</v>
      </c>
      <c r="D154" s="170">
        <v>2</v>
      </c>
      <c r="E154" s="95"/>
      <c r="F154" s="157">
        <v>179.68</v>
      </c>
      <c r="G154" s="46">
        <f t="shared" si="5"/>
        <v>359.36</v>
      </c>
    </row>
    <row r="155" spans="1:7" ht="12.75">
      <c r="A155" s="48">
        <v>16</v>
      </c>
      <c r="B155" s="47" t="s">
        <v>179</v>
      </c>
      <c r="C155" s="94" t="s">
        <v>91</v>
      </c>
      <c r="D155" s="170">
        <v>0</v>
      </c>
      <c r="E155" s="95"/>
      <c r="F155" s="157">
        <v>135.49</v>
      </c>
      <c r="G155" s="46">
        <f t="shared" si="5"/>
        <v>0</v>
      </c>
    </row>
    <row r="156" spans="1:7" ht="12.75">
      <c r="A156" s="48">
        <v>17</v>
      </c>
      <c r="B156" s="47" t="s">
        <v>92</v>
      </c>
      <c r="C156" s="94" t="s">
        <v>93</v>
      </c>
      <c r="D156" s="170">
        <v>6</v>
      </c>
      <c r="E156" s="95"/>
      <c r="F156" s="157">
        <v>63.87</v>
      </c>
      <c r="G156" s="46">
        <f t="shared" si="5"/>
        <v>383.21999999999997</v>
      </c>
    </row>
    <row r="157" spans="1:7" ht="12.75">
      <c r="A157" s="48">
        <v>18</v>
      </c>
      <c r="B157" s="47" t="s">
        <v>94</v>
      </c>
      <c r="C157" s="94" t="s">
        <v>31</v>
      </c>
      <c r="D157" s="170">
        <v>6.2</v>
      </c>
      <c r="E157" s="95"/>
      <c r="F157" s="157">
        <v>709.5</v>
      </c>
      <c r="G157" s="46">
        <f t="shared" si="5"/>
        <v>4398.900000000001</v>
      </c>
    </row>
    <row r="158" spans="1:7" ht="24">
      <c r="A158" s="48">
        <v>19</v>
      </c>
      <c r="B158" s="47" t="s">
        <v>180</v>
      </c>
      <c r="C158" s="94" t="s">
        <v>56</v>
      </c>
      <c r="D158" s="170">
        <v>24</v>
      </c>
      <c r="E158" s="95"/>
      <c r="F158" s="157">
        <v>35.48</v>
      </c>
      <c r="G158" s="46">
        <f t="shared" si="5"/>
        <v>851.52</v>
      </c>
    </row>
    <row r="159" spans="1:7" ht="12.75">
      <c r="A159" s="48">
        <v>20</v>
      </c>
      <c r="B159" s="47" t="s">
        <v>95</v>
      </c>
      <c r="C159" s="94" t="s">
        <v>56</v>
      </c>
      <c r="D159" s="171">
        <v>2</v>
      </c>
      <c r="E159" s="95"/>
      <c r="F159" s="159">
        <v>248.34</v>
      </c>
      <c r="G159" s="46">
        <f t="shared" si="5"/>
        <v>496.68</v>
      </c>
    </row>
    <row r="160" spans="1:7" ht="12.75">
      <c r="A160" s="12">
        <v>21</v>
      </c>
      <c r="B160" s="50" t="s">
        <v>96</v>
      </c>
      <c r="C160" s="94" t="s">
        <v>181</v>
      </c>
      <c r="D160" s="171">
        <v>0</v>
      </c>
      <c r="E160" s="95"/>
      <c r="F160" s="154">
        <v>177.38</v>
      </c>
      <c r="G160" s="46">
        <f t="shared" si="5"/>
        <v>0</v>
      </c>
    </row>
    <row r="161" spans="1:7" ht="12" customHeight="1">
      <c r="A161" s="12">
        <v>22</v>
      </c>
      <c r="B161" s="50" t="s">
        <v>97</v>
      </c>
      <c r="C161" s="94" t="s">
        <v>56</v>
      </c>
      <c r="D161" s="172">
        <v>5</v>
      </c>
      <c r="E161" s="95"/>
      <c r="F161" s="159">
        <v>58.53</v>
      </c>
      <c r="G161" s="46">
        <f t="shared" si="5"/>
        <v>292.65</v>
      </c>
    </row>
    <row r="162" spans="1:7" ht="12.75">
      <c r="A162" s="12"/>
      <c r="B162" s="44" t="s">
        <v>117</v>
      </c>
      <c r="C162" s="86"/>
      <c r="D162" s="87"/>
      <c r="E162" s="49"/>
      <c r="F162" s="134"/>
      <c r="G162" s="52">
        <f>SUM(G140:G161)</f>
        <v>19280.04</v>
      </c>
    </row>
    <row r="163" spans="1:7" ht="12.75">
      <c r="A163" s="12"/>
      <c r="B163" s="81" t="s">
        <v>157</v>
      </c>
      <c r="C163" s="86"/>
      <c r="D163" s="87"/>
      <c r="E163" s="49"/>
      <c r="F163" s="134"/>
      <c r="G163" s="52">
        <f>G162*1.15</f>
        <v>22172.046</v>
      </c>
    </row>
    <row r="164" spans="1:7" ht="12.75">
      <c r="A164" s="12"/>
      <c r="B164" s="68" t="s">
        <v>118</v>
      </c>
      <c r="C164" s="86"/>
      <c r="D164" s="87"/>
      <c r="E164" s="49"/>
      <c r="F164" s="134"/>
      <c r="G164" s="60">
        <f>G163*1.18</f>
        <v>26163.014279999996</v>
      </c>
    </row>
    <row r="165" spans="1:7" ht="12.75">
      <c r="A165" s="12"/>
      <c r="B165" s="68" t="s">
        <v>119</v>
      </c>
      <c r="C165" s="15" t="s">
        <v>11</v>
      </c>
      <c r="D165" s="87"/>
      <c r="E165" s="49"/>
      <c r="F165" s="134"/>
      <c r="G165" s="60">
        <f>G164/C5/12</f>
        <v>0.22156573951748945</v>
      </c>
    </row>
    <row r="166" spans="1:7" ht="12.75">
      <c r="A166" s="19" t="s">
        <v>238</v>
      </c>
      <c r="B166" s="22" t="s">
        <v>98</v>
      </c>
      <c r="C166" s="16" t="s">
        <v>99</v>
      </c>
      <c r="D166" s="132">
        <f>C5</f>
        <v>9840.2</v>
      </c>
      <c r="E166" s="23"/>
      <c r="F166" s="160">
        <v>2.26</v>
      </c>
      <c r="G166" s="53">
        <f>D166*F166*12</f>
        <v>266866.224</v>
      </c>
    </row>
    <row r="167" spans="1:7" ht="12.75">
      <c r="A167" s="19"/>
      <c r="B167" s="22"/>
      <c r="C167" s="16"/>
      <c r="D167" s="23"/>
      <c r="E167" s="23"/>
      <c r="F167" s="146"/>
      <c r="G167" s="53"/>
    </row>
    <row r="168" spans="1:7" ht="12.75">
      <c r="A168" s="19" t="s">
        <v>21</v>
      </c>
      <c r="B168" s="31" t="s">
        <v>101</v>
      </c>
      <c r="C168" s="16" t="s">
        <v>99</v>
      </c>
      <c r="D168" s="132">
        <f>C5</f>
        <v>9840.2</v>
      </c>
      <c r="E168" s="23"/>
      <c r="F168" s="160">
        <v>2.67</v>
      </c>
      <c r="G168" s="53">
        <f>D168*F168*12</f>
        <v>315280.00800000003</v>
      </c>
    </row>
    <row r="169" spans="1:7" ht="12.75" customHeight="1">
      <c r="A169" s="19"/>
      <c r="B169" s="31"/>
      <c r="C169" s="16"/>
      <c r="D169" s="23"/>
      <c r="E169" s="23"/>
      <c r="F169" s="146"/>
      <c r="G169" s="53"/>
    </row>
    <row r="170" spans="1:7" ht="12.75" customHeight="1">
      <c r="A170" s="69" t="s">
        <v>23</v>
      </c>
      <c r="B170" s="30" t="s">
        <v>20</v>
      </c>
      <c r="C170" s="16" t="s">
        <v>11</v>
      </c>
      <c r="D170" s="132">
        <f>C5</f>
        <v>9840.2</v>
      </c>
      <c r="E170" s="23"/>
      <c r="F170" s="148">
        <v>1.69</v>
      </c>
      <c r="G170" s="25">
        <f>F170*D170*12</f>
        <v>199559.25600000002</v>
      </c>
    </row>
    <row r="171" spans="1:7" ht="12.75">
      <c r="A171" s="119"/>
      <c r="B171" s="30"/>
      <c r="C171" s="16"/>
      <c r="D171" s="23"/>
      <c r="E171" s="23"/>
      <c r="F171" s="137"/>
      <c r="G171" s="25"/>
    </row>
    <row r="172" spans="1:7" ht="12.75">
      <c r="A172" s="69" t="s">
        <v>100</v>
      </c>
      <c r="B172" s="30" t="s">
        <v>22</v>
      </c>
      <c r="C172" s="16" t="s">
        <v>11</v>
      </c>
      <c r="D172" s="132">
        <f>C5</f>
        <v>9840.2</v>
      </c>
      <c r="E172" s="23"/>
      <c r="F172" s="148">
        <v>1.12</v>
      </c>
      <c r="G172" s="25">
        <f>F172*D172*12</f>
        <v>132252.288</v>
      </c>
    </row>
    <row r="173" spans="1:7" ht="12.75">
      <c r="A173" s="37"/>
      <c r="B173" s="41" t="s">
        <v>102</v>
      </c>
      <c r="C173" s="16" t="s">
        <v>103</v>
      </c>
      <c r="D173" s="23"/>
      <c r="E173" s="23"/>
      <c r="F173" s="136"/>
      <c r="G173" s="54">
        <f>G24+G28+G29+G55+G57+G78+G104+G128+G137+G164+G166+G168+G170+G172</f>
        <v>1743751.1531938</v>
      </c>
    </row>
    <row r="174" spans="1:7" ht="12.75">
      <c r="A174" s="20"/>
      <c r="B174" s="45" t="s">
        <v>196</v>
      </c>
      <c r="C174" s="16" t="s">
        <v>99</v>
      </c>
      <c r="D174" s="15"/>
      <c r="E174" s="15"/>
      <c r="F174" s="136"/>
      <c r="G174" s="55">
        <f>F168+F166+F29+F28+G25+G56+G58+G79+G105+G129+G138+G165+F170+F172+G113-0.01</f>
        <v>14.881679235379698</v>
      </c>
    </row>
    <row r="175" spans="1:7" ht="12.75">
      <c r="A175" s="37"/>
      <c r="B175" s="37" t="s">
        <v>197</v>
      </c>
      <c r="C175" s="16"/>
      <c r="D175" s="15"/>
      <c r="E175" s="15"/>
      <c r="F175" s="136"/>
      <c r="G175" s="104"/>
    </row>
    <row r="176" spans="1:7" ht="12.75">
      <c r="A176" s="37"/>
      <c r="B176" s="41" t="s">
        <v>243</v>
      </c>
      <c r="C176" s="16" t="s">
        <v>99</v>
      </c>
      <c r="D176" s="15"/>
      <c r="E176" s="15"/>
      <c r="F176" s="136"/>
      <c r="G176" s="181">
        <v>14.59</v>
      </c>
    </row>
    <row r="177" spans="1:7" ht="12.75">
      <c r="A177" s="37"/>
      <c r="B177" s="41" t="s">
        <v>244</v>
      </c>
      <c r="C177" s="16" t="s">
        <v>99</v>
      </c>
      <c r="D177" s="15"/>
      <c r="E177" s="15"/>
      <c r="F177" s="136"/>
      <c r="G177" s="181">
        <f>G174*2-G176</f>
        <v>15.173358470759396</v>
      </c>
    </row>
    <row r="178" spans="1:7" ht="12.75">
      <c r="A178" s="4"/>
      <c r="B178" s="4"/>
      <c r="C178" s="2"/>
      <c r="D178" s="3"/>
      <c r="E178" s="3"/>
      <c r="F178" s="2"/>
      <c r="G178" s="56"/>
    </row>
    <row r="179" spans="1:7" ht="12.75">
      <c r="A179" s="4"/>
      <c r="B179" s="4" t="s">
        <v>245</v>
      </c>
      <c r="C179" s="2"/>
      <c r="D179" s="3"/>
      <c r="E179" s="3"/>
      <c r="F179" s="2"/>
      <c r="G179" s="63">
        <v>14.59</v>
      </c>
    </row>
    <row r="180" spans="1:7" ht="12.75">
      <c r="A180" s="4"/>
      <c r="B180" s="4" t="s">
        <v>248</v>
      </c>
      <c r="C180" s="2"/>
      <c r="D180" s="3"/>
      <c r="E180" s="3"/>
      <c r="F180" s="2"/>
      <c r="G180" s="97">
        <f>G177/G176</f>
        <v>1.0399834455626729</v>
      </c>
    </row>
    <row r="181" spans="1:7" ht="12.75">
      <c r="A181" s="4"/>
      <c r="B181" s="4"/>
      <c r="C181" s="2"/>
      <c r="D181" s="3"/>
      <c r="E181" s="3"/>
      <c r="F181" s="2"/>
      <c r="G181" s="97"/>
    </row>
    <row r="182" spans="1:7" ht="12.75">
      <c r="A182" s="4"/>
      <c r="B182" s="4"/>
      <c r="C182" s="2"/>
      <c r="D182" s="3"/>
      <c r="E182" s="2"/>
      <c r="F182" s="5"/>
      <c r="G182" s="4"/>
    </row>
    <row r="183" spans="1:7" ht="12.75">
      <c r="A183" s="4"/>
      <c r="B183" s="4" t="s">
        <v>220</v>
      </c>
      <c r="C183" s="2"/>
      <c r="D183" s="3"/>
      <c r="E183" s="2"/>
      <c r="F183" s="5"/>
      <c r="G183" s="5"/>
    </row>
    <row r="184" spans="1:7" ht="12.75">
      <c r="A184" s="4"/>
      <c r="B184" s="4"/>
      <c r="C184" s="2"/>
      <c r="D184" s="3"/>
      <c r="E184" s="2"/>
      <c r="F184" s="5"/>
      <c r="G184" s="4"/>
    </row>
    <row r="185" spans="1:7" ht="12.75">
      <c r="A185" s="4"/>
      <c r="B185" s="4"/>
      <c r="C185" s="2"/>
      <c r="D185" s="3"/>
      <c r="E185" s="2"/>
      <c r="F185" s="5"/>
      <c r="G185" s="4"/>
    </row>
    <row r="186" spans="1:7" ht="12.75">
      <c r="A186" s="4"/>
      <c r="B186" s="4"/>
      <c r="C186" s="2"/>
      <c r="D186" s="3"/>
      <c r="E186" s="2"/>
      <c r="F186" s="5"/>
      <c r="G186" s="4"/>
    </row>
  </sheetData>
  <sheetProtection/>
  <mergeCells count="4">
    <mergeCell ref="A2:G2"/>
    <mergeCell ref="A3:G3"/>
    <mergeCell ref="A7:G7"/>
    <mergeCell ref="B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S184"/>
  <sheetViews>
    <sheetView zoomScalePageLayoutView="0" workbookViewId="0" topLeftCell="A160">
      <selection activeCell="H169" sqref="H169"/>
    </sheetView>
  </sheetViews>
  <sheetFormatPr defaultColWidth="9.140625" defaultRowHeight="12.75"/>
  <cols>
    <col min="1" max="1" width="5.28125" style="0" customWidth="1"/>
    <col min="2" max="2" width="37.140625" style="0" customWidth="1"/>
    <col min="3" max="3" width="8.00390625" style="0" customWidth="1"/>
    <col min="7" max="7" width="11.140625" style="0" customWidth="1"/>
    <col min="8" max="10" width="6.140625" style="0" customWidth="1"/>
    <col min="11" max="11" width="6.00390625" style="0" customWidth="1"/>
    <col min="12" max="12" width="5.8515625" style="0" customWidth="1"/>
    <col min="13" max="13" width="5.28125" style="0" customWidth="1"/>
    <col min="14" max="14" width="5.8515625" style="0" customWidth="1"/>
    <col min="15" max="16" width="5.7109375" style="0" customWidth="1"/>
    <col min="17" max="17" width="6.421875" style="0" customWidth="1"/>
    <col min="18" max="18" width="6.8515625" style="0" customWidth="1"/>
  </cols>
  <sheetData>
    <row r="1" spans="1:18" ht="12.75">
      <c r="A1" s="1"/>
      <c r="B1" s="1"/>
      <c r="C1" s="2"/>
      <c r="D1" s="3"/>
      <c r="E1" s="3"/>
      <c r="F1" s="2"/>
      <c r="G1" s="64" t="s">
        <v>0</v>
      </c>
      <c r="H1" s="120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201" t="s">
        <v>105</v>
      </c>
      <c r="B2" s="202"/>
      <c r="C2" s="202"/>
      <c r="D2" s="202"/>
      <c r="E2" s="202"/>
      <c r="F2" s="202"/>
      <c r="G2" s="202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201" t="s">
        <v>241</v>
      </c>
      <c r="B3" s="202"/>
      <c r="C3" s="202"/>
      <c r="D3" s="202"/>
      <c r="E3" s="202"/>
      <c r="F3" s="202"/>
      <c r="G3" s="202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1"/>
      <c r="B4" s="6" t="s">
        <v>221</v>
      </c>
      <c r="C4" s="2"/>
      <c r="D4" s="3"/>
      <c r="E4" s="3"/>
      <c r="F4" s="2"/>
      <c r="G4" s="5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1"/>
      <c r="B5" s="7" t="s">
        <v>222</v>
      </c>
      <c r="C5" s="131">
        <v>60117</v>
      </c>
      <c r="D5" s="8"/>
      <c r="E5" s="8"/>
      <c r="F5" s="9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1"/>
      <c r="B6" s="5"/>
      <c r="C6" s="2"/>
      <c r="D6" s="3"/>
      <c r="E6" s="3"/>
      <c r="F6" s="2"/>
      <c r="G6" s="5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4">
      <c r="A7" s="12" t="s">
        <v>2</v>
      </c>
      <c r="B7" s="11" t="s">
        <v>3</v>
      </c>
      <c r="C7" s="12" t="s">
        <v>4</v>
      </c>
      <c r="D7" s="13" t="s">
        <v>5</v>
      </c>
      <c r="E7" s="65" t="s">
        <v>223</v>
      </c>
      <c r="F7" s="14" t="s">
        <v>6</v>
      </c>
      <c r="G7" s="61" t="s">
        <v>104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17">
        <v>1</v>
      </c>
      <c r="B8" s="17">
        <v>2</v>
      </c>
      <c r="C8" s="16">
        <v>3</v>
      </c>
      <c r="D8" s="18">
        <v>4</v>
      </c>
      <c r="E8" s="16">
        <v>5</v>
      </c>
      <c r="F8" s="17">
        <v>6</v>
      </c>
      <c r="G8" s="17">
        <v>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19" t="s">
        <v>7</v>
      </c>
      <c r="B9" s="197" t="s">
        <v>8</v>
      </c>
      <c r="C9" s="198"/>
      <c r="D9" s="198"/>
      <c r="E9" s="198"/>
      <c r="F9" s="198"/>
      <c r="G9" s="17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66" t="s">
        <v>9</v>
      </c>
      <c r="B10" s="22" t="s">
        <v>10</v>
      </c>
      <c r="C10" s="16"/>
      <c r="D10" s="23"/>
      <c r="E10" s="23"/>
      <c r="F10" s="24"/>
      <c r="G10" s="2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4">
      <c r="A11" s="21">
        <v>1</v>
      </c>
      <c r="B11" s="67" t="s">
        <v>106</v>
      </c>
      <c r="C11" s="16" t="s">
        <v>107</v>
      </c>
      <c r="D11" s="132">
        <v>13165.2</v>
      </c>
      <c r="E11" s="132">
        <v>268</v>
      </c>
      <c r="F11" s="149">
        <v>0.35</v>
      </c>
      <c r="G11" s="23">
        <f>D11*E11*F11</f>
        <v>1234895.76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21">
        <v>2</v>
      </c>
      <c r="B12" s="67" t="s">
        <v>108</v>
      </c>
      <c r="C12" s="16" t="s">
        <v>107</v>
      </c>
      <c r="D12" s="132">
        <v>12932.5</v>
      </c>
      <c r="E12" s="132">
        <v>24</v>
      </c>
      <c r="F12" s="150">
        <v>1.3</v>
      </c>
      <c r="G12" s="23">
        <f aca="true" t="shared" si="0" ref="G12:G21">D12*E12*F12</f>
        <v>403494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21">
        <v>3</v>
      </c>
      <c r="B13" s="67" t="s">
        <v>109</v>
      </c>
      <c r="C13" s="16" t="s">
        <v>107</v>
      </c>
      <c r="D13" s="132">
        <v>1590</v>
      </c>
      <c r="E13" s="132">
        <v>2</v>
      </c>
      <c r="F13" s="150">
        <v>15.73</v>
      </c>
      <c r="G13" s="23">
        <f t="shared" si="0"/>
        <v>50021.4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21">
        <v>4</v>
      </c>
      <c r="B14" s="67" t="s">
        <v>188</v>
      </c>
      <c r="C14" s="16" t="s">
        <v>107</v>
      </c>
      <c r="D14" s="132">
        <v>1322</v>
      </c>
      <c r="E14" s="132">
        <v>24</v>
      </c>
      <c r="F14" s="150">
        <v>1.01</v>
      </c>
      <c r="G14" s="23">
        <f t="shared" si="0"/>
        <v>32045.28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21">
        <v>5</v>
      </c>
      <c r="B15" s="67" t="s">
        <v>110</v>
      </c>
      <c r="C15" s="16" t="s">
        <v>107</v>
      </c>
      <c r="D15" s="132">
        <v>230.7</v>
      </c>
      <c r="E15" s="132">
        <v>168</v>
      </c>
      <c r="F15" s="150">
        <v>0.35</v>
      </c>
      <c r="G15" s="23">
        <f t="shared" si="0"/>
        <v>13565.159999999998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21">
        <v>6</v>
      </c>
      <c r="B16" s="67" t="s">
        <v>111</v>
      </c>
      <c r="C16" s="16" t="s">
        <v>107</v>
      </c>
      <c r="D16" s="132">
        <v>230.7</v>
      </c>
      <c r="E16" s="132">
        <v>14</v>
      </c>
      <c r="F16" s="150">
        <v>1.27</v>
      </c>
      <c r="G16" s="23">
        <f t="shared" si="0"/>
        <v>4101.846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21">
        <v>7</v>
      </c>
      <c r="B17" s="67" t="s">
        <v>112</v>
      </c>
      <c r="C17" s="16" t="s">
        <v>107</v>
      </c>
      <c r="D17" s="132">
        <v>16901</v>
      </c>
      <c r="E17" s="132">
        <v>2</v>
      </c>
      <c r="F17" s="150">
        <v>1.76</v>
      </c>
      <c r="G17" s="23">
        <f t="shared" si="0"/>
        <v>59491.52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21">
        <v>8</v>
      </c>
      <c r="B18" s="67" t="s">
        <v>113</v>
      </c>
      <c r="C18" s="16" t="s">
        <v>107</v>
      </c>
      <c r="D18" s="132">
        <v>68</v>
      </c>
      <c r="E18" s="132">
        <v>2</v>
      </c>
      <c r="F18" s="150">
        <v>2.5</v>
      </c>
      <c r="G18" s="23">
        <f t="shared" si="0"/>
        <v>340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21">
        <v>9</v>
      </c>
      <c r="B19" s="67" t="s">
        <v>114</v>
      </c>
      <c r="C19" s="16" t="s">
        <v>107</v>
      </c>
      <c r="D19" s="132">
        <v>272</v>
      </c>
      <c r="E19" s="132">
        <v>12</v>
      </c>
      <c r="F19" s="150">
        <v>2.05</v>
      </c>
      <c r="G19" s="23">
        <f t="shared" si="0"/>
        <v>6691.2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21">
        <v>10</v>
      </c>
      <c r="B20" s="67" t="s">
        <v>115</v>
      </c>
      <c r="C20" s="16" t="s">
        <v>107</v>
      </c>
      <c r="D20" s="132">
        <v>825</v>
      </c>
      <c r="E20" s="132">
        <v>2</v>
      </c>
      <c r="F20" s="150">
        <v>3.04</v>
      </c>
      <c r="G20" s="23">
        <f t="shared" si="0"/>
        <v>5016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21">
        <v>11</v>
      </c>
      <c r="B21" s="67" t="s">
        <v>224</v>
      </c>
      <c r="C21" s="16" t="s">
        <v>107</v>
      </c>
      <c r="D21" s="132">
        <v>390</v>
      </c>
      <c r="E21" s="132">
        <v>12</v>
      </c>
      <c r="F21" s="150">
        <v>1.32</v>
      </c>
      <c r="G21" s="23">
        <f t="shared" si="0"/>
        <v>6177.6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>
      <c r="A22" s="21"/>
      <c r="B22" s="68" t="s">
        <v>117</v>
      </c>
      <c r="C22" s="16"/>
      <c r="D22" s="23"/>
      <c r="E22" s="23"/>
      <c r="F22" s="137"/>
      <c r="G22" s="23">
        <f>SUM(G11:G21)</f>
        <v>1815839.7659999998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21"/>
      <c r="B23" s="68" t="s">
        <v>118</v>
      </c>
      <c r="C23" s="16"/>
      <c r="D23" s="23"/>
      <c r="E23" s="23"/>
      <c r="F23" s="137"/>
      <c r="G23" s="25">
        <f>G22*1.18</f>
        <v>2142690.9238799997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26"/>
      <c r="B24" s="68" t="s">
        <v>119</v>
      </c>
      <c r="C24" s="16" t="s">
        <v>11</v>
      </c>
      <c r="D24" s="23"/>
      <c r="E24" s="23"/>
      <c r="F24" s="137"/>
      <c r="G24" s="25">
        <f>G23/C5/12</f>
        <v>2.970167789310844</v>
      </c>
      <c r="H24" s="4">
        <v>1.87</v>
      </c>
      <c r="I24" s="121">
        <f>G24/H24</f>
        <v>1.5883250210218416</v>
      </c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69" t="s">
        <v>12</v>
      </c>
      <c r="B25" s="22" t="s">
        <v>120</v>
      </c>
      <c r="C25" s="16"/>
      <c r="D25" s="23"/>
      <c r="E25" s="23"/>
      <c r="F25" s="137"/>
      <c r="G25" s="2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69" t="s">
        <v>14</v>
      </c>
      <c r="B26" s="22" t="s">
        <v>121</v>
      </c>
      <c r="C26" s="16"/>
      <c r="D26" s="23"/>
      <c r="E26" s="23"/>
      <c r="F26" s="137"/>
      <c r="G26" s="2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70" t="s">
        <v>16</v>
      </c>
      <c r="B27" s="27" t="s">
        <v>13</v>
      </c>
      <c r="C27" s="16" t="s">
        <v>11</v>
      </c>
      <c r="D27" s="132">
        <v>60117</v>
      </c>
      <c r="E27" s="23"/>
      <c r="F27" s="160">
        <v>1.23</v>
      </c>
      <c r="G27" s="25">
        <f>F27*D27*12</f>
        <v>887326.92</v>
      </c>
      <c r="H27" s="4">
        <v>1.13</v>
      </c>
      <c r="I27" s="122">
        <v>1</v>
      </c>
      <c r="J27" s="4"/>
      <c r="K27" s="4"/>
      <c r="L27" s="4"/>
      <c r="M27" s="4"/>
      <c r="N27" s="4"/>
      <c r="O27" s="4"/>
      <c r="P27" s="4"/>
      <c r="Q27" s="4"/>
      <c r="R27" s="4"/>
    </row>
    <row r="28" spans="1:18" ht="24">
      <c r="A28" s="69" t="s">
        <v>18</v>
      </c>
      <c r="B28" s="27" t="s">
        <v>15</v>
      </c>
      <c r="C28" s="16" t="s">
        <v>11</v>
      </c>
      <c r="D28" s="132">
        <v>60117</v>
      </c>
      <c r="E28" s="23"/>
      <c r="F28" s="160">
        <v>0.13</v>
      </c>
      <c r="G28" s="25">
        <f>F28*D28*12</f>
        <v>93782.52</v>
      </c>
      <c r="H28" s="4">
        <v>0.12</v>
      </c>
      <c r="I28" s="122">
        <v>1</v>
      </c>
      <c r="J28" s="4"/>
      <c r="K28" s="4"/>
      <c r="L28" s="4"/>
      <c r="M28" s="4"/>
      <c r="N28" s="4"/>
      <c r="O28" s="4"/>
      <c r="P28" s="4"/>
      <c r="Q28" s="4"/>
      <c r="R28" s="4"/>
    </row>
    <row r="29" spans="1:18" ht="24">
      <c r="A29" s="69" t="s">
        <v>122</v>
      </c>
      <c r="B29" s="27" t="s">
        <v>17</v>
      </c>
      <c r="C29" s="16"/>
      <c r="D29" s="23"/>
      <c r="E29" s="23"/>
      <c r="F29" s="137"/>
      <c r="G29" s="2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26"/>
      <c r="B30" s="123" t="s">
        <v>198</v>
      </c>
      <c r="C30" s="72"/>
      <c r="D30" s="96"/>
      <c r="E30" s="96"/>
      <c r="F30" s="133"/>
      <c r="G30" s="9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26">
        <v>1</v>
      </c>
      <c r="B31" s="71" t="s">
        <v>123</v>
      </c>
      <c r="C31" s="73" t="s">
        <v>79</v>
      </c>
      <c r="D31" s="132">
        <v>2870</v>
      </c>
      <c r="E31" s="132">
        <v>1</v>
      </c>
      <c r="F31" s="151">
        <v>1.88</v>
      </c>
      <c r="G31" s="23">
        <f aca="true" t="shared" si="1" ref="G31:G54">D31*E31*F31</f>
        <v>5395.599999999999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26">
        <v>2</v>
      </c>
      <c r="B32" s="71" t="s">
        <v>124</v>
      </c>
      <c r="C32" s="73" t="s">
        <v>79</v>
      </c>
      <c r="D32" s="132">
        <v>2870</v>
      </c>
      <c r="E32" s="132">
        <v>28</v>
      </c>
      <c r="F32" s="151">
        <v>0.15</v>
      </c>
      <c r="G32" s="23">
        <f t="shared" si="1"/>
        <v>12054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26">
        <v>3</v>
      </c>
      <c r="B33" s="71" t="s">
        <v>126</v>
      </c>
      <c r="C33" s="73" t="s">
        <v>127</v>
      </c>
      <c r="D33" s="132">
        <v>13</v>
      </c>
      <c r="E33" s="132">
        <v>245</v>
      </c>
      <c r="F33" s="151">
        <v>3.59</v>
      </c>
      <c r="G33" s="23">
        <f t="shared" si="1"/>
        <v>11434.15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26">
        <v>4</v>
      </c>
      <c r="B34" s="71" t="s">
        <v>128</v>
      </c>
      <c r="C34" s="73" t="s">
        <v>79</v>
      </c>
      <c r="D34" s="132">
        <v>9350</v>
      </c>
      <c r="E34" s="132">
        <v>1</v>
      </c>
      <c r="F34" s="151">
        <v>1.31</v>
      </c>
      <c r="G34" s="23">
        <f t="shared" si="1"/>
        <v>12248.5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26">
        <v>5</v>
      </c>
      <c r="B35" s="71" t="s">
        <v>129</v>
      </c>
      <c r="C35" s="73" t="s">
        <v>79</v>
      </c>
      <c r="D35" s="132">
        <v>9350</v>
      </c>
      <c r="E35" s="132">
        <v>122</v>
      </c>
      <c r="F35" s="151">
        <v>0.07</v>
      </c>
      <c r="G35" s="23">
        <f t="shared" si="1"/>
        <v>79849.00000000001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26">
        <v>6</v>
      </c>
      <c r="B36" s="71" t="s">
        <v>133</v>
      </c>
      <c r="C36" s="73" t="s">
        <v>79</v>
      </c>
      <c r="D36" s="132">
        <v>3808</v>
      </c>
      <c r="E36" s="132">
        <v>122</v>
      </c>
      <c r="F36" s="151">
        <v>0.15</v>
      </c>
      <c r="G36" s="23">
        <f t="shared" si="1"/>
        <v>69686.4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26">
        <v>7</v>
      </c>
      <c r="B37" s="71" t="s">
        <v>134</v>
      </c>
      <c r="C37" s="73" t="s">
        <v>79</v>
      </c>
      <c r="D37" s="132">
        <v>49.8</v>
      </c>
      <c r="E37" s="132">
        <v>28</v>
      </c>
      <c r="F37" s="151">
        <v>0.15</v>
      </c>
      <c r="G37" s="23">
        <f t="shared" si="1"/>
        <v>209.15999999999997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26">
        <v>8</v>
      </c>
      <c r="B38" s="71" t="s">
        <v>130</v>
      </c>
      <c r="C38" s="73" t="s">
        <v>131</v>
      </c>
      <c r="D38" s="132">
        <v>24</v>
      </c>
      <c r="E38" s="132">
        <v>1</v>
      </c>
      <c r="F38" s="151">
        <v>12.37</v>
      </c>
      <c r="G38" s="23">
        <f t="shared" si="1"/>
        <v>296.88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26">
        <v>9</v>
      </c>
      <c r="B39" s="71" t="s">
        <v>132</v>
      </c>
      <c r="C39" s="73" t="s">
        <v>127</v>
      </c>
      <c r="D39" s="132">
        <v>9</v>
      </c>
      <c r="E39" s="132">
        <v>3</v>
      </c>
      <c r="F39" s="151">
        <v>2.6</v>
      </c>
      <c r="G39" s="23">
        <f t="shared" si="1"/>
        <v>70.2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24">
      <c r="A40" s="26">
        <v>10</v>
      </c>
      <c r="B40" s="71" t="s">
        <v>199</v>
      </c>
      <c r="C40" s="73" t="s">
        <v>79</v>
      </c>
      <c r="D40" s="132">
        <v>9317</v>
      </c>
      <c r="E40" s="132">
        <v>72</v>
      </c>
      <c r="F40" s="152">
        <v>0.07</v>
      </c>
      <c r="G40" s="23">
        <f t="shared" si="1"/>
        <v>46957.68000000001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26">
        <v>11</v>
      </c>
      <c r="B41" s="71" t="s">
        <v>200</v>
      </c>
      <c r="C41" s="73" t="s">
        <v>137</v>
      </c>
      <c r="D41" s="132">
        <v>122.83</v>
      </c>
      <c r="E41" s="132">
        <v>3</v>
      </c>
      <c r="F41" s="153">
        <v>32.37</v>
      </c>
      <c r="G41" s="23">
        <f t="shared" si="1"/>
        <v>11928.021299999999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26">
        <v>12</v>
      </c>
      <c r="B42" s="71" t="s">
        <v>140</v>
      </c>
      <c r="C42" s="73" t="s">
        <v>65</v>
      </c>
      <c r="D42" s="132">
        <v>24</v>
      </c>
      <c r="E42" s="132">
        <v>1</v>
      </c>
      <c r="F42" s="153">
        <v>217.71</v>
      </c>
      <c r="G42" s="23">
        <f t="shared" si="1"/>
        <v>5225.04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26">
        <v>13</v>
      </c>
      <c r="B43" s="71" t="s">
        <v>225</v>
      </c>
      <c r="C43" s="73" t="s">
        <v>61</v>
      </c>
      <c r="D43" s="132">
        <v>40</v>
      </c>
      <c r="E43" s="132">
        <v>168</v>
      </c>
      <c r="F43" s="185">
        <v>1.81</v>
      </c>
      <c r="G43" s="23">
        <f t="shared" si="1"/>
        <v>12163.2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26"/>
      <c r="B44" s="123" t="s">
        <v>201</v>
      </c>
      <c r="C44" s="73"/>
      <c r="D44" s="96"/>
      <c r="E44" s="96"/>
      <c r="F44" s="164"/>
      <c r="G44" s="2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26">
        <v>14</v>
      </c>
      <c r="B45" s="71" t="s">
        <v>125</v>
      </c>
      <c r="C45" s="73" t="s">
        <v>79</v>
      </c>
      <c r="D45" s="132">
        <v>2870</v>
      </c>
      <c r="E45" s="132">
        <v>5</v>
      </c>
      <c r="F45" s="151">
        <v>0.75</v>
      </c>
      <c r="G45" s="23">
        <f t="shared" si="1"/>
        <v>10762.5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26">
        <v>15</v>
      </c>
      <c r="B46" s="71" t="s">
        <v>195</v>
      </c>
      <c r="C46" s="73" t="s">
        <v>79</v>
      </c>
      <c r="D46" s="132">
        <v>3202</v>
      </c>
      <c r="E46" s="132">
        <v>12</v>
      </c>
      <c r="F46" s="151">
        <v>0.75</v>
      </c>
      <c r="G46" s="23">
        <f t="shared" si="1"/>
        <v>28818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26">
        <v>16</v>
      </c>
      <c r="B47" s="71" t="s">
        <v>202</v>
      </c>
      <c r="C47" s="73" t="s">
        <v>79</v>
      </c>
      <c r="D47" s="132">
        <v>3202</v>
      </c>
      <c r="E47" s="132">
        <v>25</v>
      </c>
      <c r="F47" s="151">
        <v>0.75</v>
      </c>
      <c r="G47" s="23">
        <f t="shared" si="1"/>
        <v>60037.5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24">
      <c r="A48" s="26">
        <v>17</v>
      </c>
      <c r="B48" s="124" t="s">
        <v>203</v>
      </c>
      <c r="C48" s="82" t="s">
        <v>131</v>
      </c>
      <c r="D48" s="132">
        <v>230.7</v>
      </c>
      <c r="E48" s="132">
        <v>25</v>
      </c>
      <c r="F48" s="152">
        <v>0.75</v>
      </c>
      <c r="G48" s="23">
        <f t="shared" si="1"/>
        <v>4325.625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26">
        <v>18</v>
      </c>
      <c r="B49" s="74" t="s">
        <v>135</v>
      </c>
      <c r="C49" s="58" t="s">
        <v>79</v>
      </c>
      <c r="D49" s="132">
        <v>3202</v>
      </c>
      <c r="E49" s="132">
        <v>36</v>
      </c>
      <c r="F49" s="151">
        <v>0.33</v>
      </c>
      <c r="G49" s="23">
        <f t="shared" si="1"/>
        <v>38039.76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26">
        <v>19</v>
      </c>
      <c r="B50" s="74" t="s">
        <v>204</v>
      </c>
      <c r="C50" s="51" t="s">
        <v>79</v>
      </c>
      <c r="D50" s="132">
        <v>49.8</v>
      </c>
      <c r="E50" s="132">
        <v>5</v>
      </c>
      <c r="F50" s="151">
        <v>2.21</v>
      </c>
      <c r="G50" s="23">
        <f t="shared" si="1"/>
        <v>550.29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26">
        <v>20</v>
      </c>
      <c r="B51" s="74" t="s">
        <v>136</v>
      </c>
      <c r="C51" s="51" t="s">
        <v>79</v>
      </c>
      <c r="D51" s="182">
        <v>326</v>
      </c>
      <c r="E51" s="132">
        <v>2</v>
      </c>
      <c r="F51" s="151">
        <v>5.26</v>
      </c>
      <c r="G51" s="23">
        <f t="shared" si="1"/>
        <v>3429.52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24">
      <c r="A52" s="26">
        <v>21</v>
      </c>
      <c r="B52" s="74" t="s">
        <v>138</v>
      </c>
      <c r="C52" s="51" t="s">
        <v>31</v>
      </c>
      <c r="D52" s="161">
        <v>4.045</v>
      </c>
      <c r="E52" s="132">
        <v>7</v>
      </c>
      <c r="F52" s="154">
        <v>589.28</v>
      </c>
      <c r="G52" s="23">
        <f t="shared" si="1"/>
        <v>16685.4632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24.75" customHeight="1">
      <c r="A53" s="26">
        <v>22</v>
      </c>
      <c r="B53" s="130" t="s">
        <v>139</v>
      </c>
      <c r="C53" s="58" t="s">
        <v>31</v>
      </c>
      <c r="D53" s="161">
        <v>4.045</v>
      </c>
      <c r="E53" s="132">
        <v>6</v>
      </c>
      <c r="F53" s="154">
        <v>919.03</v>
      </c>
      <c r="G53" s="23">
        <f t="shared" si="1"/>
        <v>22304.858099999998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26">
        <v>23</v>
      </c>
      <c r="B54" s="125" t="s">
        <v>225</v>
      </c>
      <c r="C54" s="58" t="s">
        <v>61</v>
      </c>
      <c r="D54" s="161">
        <v>40</v>
      </c>
      <c r="E54" s="132">
        <v>120</v>
      </c>
      <c r="F54" s="154">
        <v>1.81</v>
      </c>
      <c r="G54" s="23">
        <f t="shared" si="1"/>
        <v>8688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26"/>
      <c r="B55" s="68" t="s">
        <v>117</v>
      </c>
      <c r="C55" s="58" t="s">
        <v>103</v>
      </c>
      <c r="D55" s="23"/>
      <c r="E55" s="23"/>
      <c r="F55" s="138"/>
      <c r="G55" s="23">
        <f>SUM(G30:G54)</f>
        <v>461159.3476000001</v>
      </c>
      <c r="H55" s="4">
        <v>0.78</v>
      </c>
      <c r="I55" s="4">
        <f>G57/H55</f>
        <v>0.9670743726513924</v>
      </c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26"/>
      <c r="B56" s="68" t="s">
        <v>118</v>
      </c>
      <c r="C56" s="58"/>
      <c r="D56" s="23"/>
      <c r="E56" s="23"/>
      <c r="F56" s="138"/>
      <c r="G56" s="25">
        <f>G55*1.18</f>
        <v>544168.030168</v>
      </c>
      <c r="H56" s="4">
        <v>0.19</v>
      </c>
      <c r="I56" s="4">
        <v>1</v>
      </c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29"/>
      <c r="B57" s="68" t="s">
        <v>119</v>
      </c>
      <c r="C57" s="16" t="s">
        <v>11</v>
      </c>
      <c r="D57" s="23"/>
      <c r="E57" s="23"/>
      <c r="F57" s="138"/>
      <c r="G57" s="25">
        <f>G56/C5/12</f>
        <v>0.7543180106680861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70" t="s">
        <v>141</v>
      </c>
      <c r="B58" s="27" t="s">
        <v>19</v>
      </c>
      <c r="C58" s="16" t="s">
        <v>226</v>
      </c>
      <c r="D58" s="183">
        <v>17823</v>
      </c>
      <c r="E58" s="23"/>
      <c r="F58" s="148">
        <v>0.71</v>
      </c>
      <c r="G58" s="25">
        <f>D58*F58*12</f>
        <v>151851.96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19"/>
      <c r="B59" s="30"/>
      <c r="C59" s="16" t="s">
        <v>11</v>
      </c>
      <c r="D59" s="23"/>
      <c r="E59" s="23"/>
      <c r="F59" s="137"/>
      <c r="G59" s="28">
        <f>G58/C5/12</f>
        <v>0.21049503468236938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19" t="s">
        <v>143</v>
      </c>
      <c r="B60" s="31" t="s">
        <v>24</v>
      </c>
      <c r="C60" s="24"/>
      <c r="D60" s="32" t="s">
        <v>144</v>
      </c>
      <c r="E60" s="32"/>
      <c r="F60" s="136"/>
      <c r="G60" s="1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19" t="s">
        <v>145</v>
      </c>
      <c r="B61" s="45" t="s">
        <v>25</v>
      </c>
      <c r="C61" s="33"/>
      <c r="D61" s="32"/>
      <c r="E61" s="32"/>
      <c r="F61" s="136"/>
      <c r="G61" s="1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34">
        <v>1</v>
      </c>
      <c r="B62" s="35" t="s">
        <v>26</v>
      </c>
      <c r="C62" s="75" t="s">
        <v>27</v>
      </c>
      <c r="D62" s="184">
        <v>1045</v>
      </c>
      <c r="E62" s="126"/>
      <c r="F62" s="155">
        <v>26.61</v>
      </c>
      <c r="G62" s="76">
        <f>D62*F62</f>
        <v>27807.45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34">
        <v>2</v>
      </c>
      <c r="B63" s="35" t="s">
        <v>28</v>
      </c>
      <c r="C63" s="75" t="s">
        <v>27</v>
      </c>
      <c r="D63" s="184"/>
      <c r="E63" s="126"/>
      <c r="F63" s="155">
        <v>70.46</v>
      </c>
      <c r="G63" s="76">
        <f aca="true" t="shared" si="2" ref="G63:G76">D63*F63</f>
        <v>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36">
        <v>3</v>
      </c>
      <c r="B64" s="37" t="s">
        <v>146</v>
      </c>
      <c r="C64" s="75" t="s">
        <v>147</v>
      </c>
      <c r="D64" s="184">
        <v>1414</v>
      </c>
      <c r="E64" s="126"/>
      <c r="F64" s="155">
        <v>14.19</v>
      </c>
      <c r="G64" s="76">
        <f t="shared" si="2"/>
        <v>20064.66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34">
        <v>4</v>
      </c>
      <c r="B65" s="37" t="s">
        <v>29</v>
      </c>
      <c r="C65" s="75" t="s">
        <v>30</v>
      </c>
      <c r="D65" s="184">
        <v>1414</v>
      </c>
      <c r="E65" s="126"/>
      <c r="F65" s="155">
        <v>14.19</v>
      </c>
      <c r="G65" s="76">
        <f t="shared" si="2"/>
        <v>20064.66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24">
      <c r="A66" s="34">
        <v>5</v>
      </c>
      <c r="B66" s="35" t="s">
        <v>148</v>
      </c>
      <c r="C66" s="75" t="s">
        <v>31</v>
      </c>
      <c r="D66" s="184">
        <v>17.823</v>
      </c>
      <c r="E66" s="126"/>
      <c r="F66" s="155">
        <v>1419</v>
      </c>
      <c r="G66" s="76">
        <f t="shared" si="2"/>
        <v>25290.837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36">
        <v>6</v>
      </c>
      <c r="B67" s="38" t="s">
        <v>32</v>
      </c>
      <c r="C67" s="75" t="s">
        <v>33</v>
      </c>
      <c r="D67" s="184">
        <v>4.080000000000001</v>
      </c>
      <c r="E67" s="126"/>
      <c r="F67" s="155">
        <v>1596.38</v>
      </c>
      <c r="G67" s="76">
        <f t="shared" si="2"/>
        <v>6513.230400000002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34">
        <v>7</v>
      </c>
      <c r="B68" s="35" t="s">
        <v>34</v>
      </c>
      <c r="C68" s="75" t="s">
        <v>35</v>
      </c>
      <c r="D68" s="184">
        <v>38</v>
      </c>
      <c r="E68" s="126"/>
      <c r="F68" s="155">
        <v>17.18</v>
      </c>
      <c r="G68" s="76">
        <f t="shared" si="2"/>
        <v>652.84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34">
        <v>8</v>
      </c>
      <c r="B69" s="35" t="s">
        <v>250</v>
      </c>
      <c r="C69" s="75" t="s">
        <v>36</v>
      </c>
      <c r="D69" s="184">
        <v>160</v>
      </c>
      <c r="E69" s="126"/>
      <c r="F69" s="155">
        <v>140.97</v>
      </c>
      <c r="G69" s="76">
        <f t="shared" si="2"/>
        <v>22555.2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34">
        <v>9</v>
      </c>
      <c r="B70" s="35" t="s">
        <v>149</v>
      </c>
      <c r="C70" s="75" t="s">
        <v>37</v>
      </c>
      <c r="D70" s="184">
        <v>18</v>
      </c>
      <c r="E70" s="126"/>
      <c r="F70" s="155">
        <v>28.93</v>
      </c>
      <c r="G70" s="76">
        <f t="shared" si="2"/>
        <v>520.74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34">
        <v>10</v>
      </c>
      <c r="B71" s="35" t="s">
        <v>150</v>
      </c>
      <c r="C71" s="75" t="s">
        <v>27</v>
      </c>
      <c r="D71" s="184">
        <v>0</v>
      </c>
      <c r="E71" s="126"/>
      <c r="F71" s="155">
        <v>88.69</v>
      </c>
      <c r="G71" s="76">
        <f t="shared" si="2"/>
        <v>0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34">
        <v>11</v>
      </c>
      <c r="B72" s="40" t="s">
        <v>227</v>
      </c>
      <c r="C72" s="75" t="s">
        <v>39</v>
      </c>
      <c r="D72" s="184">
        <v>21</v>
      </c>
      <c r="E72" s="126"/>
      <c r="F72" s="152">
        <v>384.9</v>
      </c>
      <c r="G72" s="76">
        <f t="shared" si="2"/>
        <v>8082.9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39">
        <v>12</v>
      </c>
      <c r="B73" s="35" t="s">
        <v>151</v>
      </c>
      <c r="C73" s="75" t="s">
        <v>27</v>
      </c>
      <c r="D73" s="184">
        <v>160.16</v>
      </c>
      <c r="E73" s="126"/>
      <c r="F73" s="155">
        <v>38.85</v>
      </c>
      <c r="G73" s="76">
        <f t="shared" si="2"/>
        <v>6222.216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34">
        <v>13</v>
      </c>
      <c r="B74" s="35" t="s">
        <v>152</v>
      </c>
      <c r="C74" s="75" t="s">
        <v>27</v>
      </c>
      <c r="D74" s="184">
        <v>21</v>
      </c>
      <c r="E74" s="126"/>
      <c r="F74" s="155">
        <v>743.2</v>
      </c>
      <c r="G74" s="76">
        <f t="shared" si="2"/>
        <v>15607.2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34">
        <v>14</v>
      </c>
      <c r="B75" s="40" t="s">
        <v>153</v>
      </c>
      <c r="C75" s="75" t="s">
        <v>27</v>
      </c>
      <c r="D75" s="184">
        <v>408</v>
      </c>
      <c r="E75" s="126"/>
      <c r="F75" s="155">
        <v>4.26</v>
      </c>
      <c r="G75" s="76">
        <f t="shared" si="2"/>
        <v>1738.08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34">
        <v>15</v>
      </c>
      <c r="B76" s="35" t="s">
        <v>154</v>
      </c>
      <c r="C76" s="75" t="s">
        <v>38</v>
      </c>
      <c r="D76" s="184"/>
      <c r="E76" s="126"/>
      <c r="F76" s="155">
        <v>20</v>
      </c>
      <c r="G76" s="76">
        <f t="shared" si="2"/>
        <v>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37"/>
      <c r="B77" s="81" t="s">
        <v>117</v>
      </c>
      <c r="C77" s="75"/>
      <c r="D77" s="78"/>
      <c r="E77" s="78"/>
      <c r="F77" s="139"/>
      <c r="G77" s="80">
        <f>SUM(G62:G76)</f>
        <v>155120.01340000003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37"/>
      <c r="B78" s="81" t="s">
        <v>157</v>
      </c>
      <c r="C78" s="82"/>
      <c r="D78" s="84"/>
      <c r="E78" s="84"/>
      <c r="F78" s="140"/>
      <c r="G78" s="195">
        <f>G77*1.15</f>
        <v>178388.01541000002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37"/>
      <c r="B79" s="68" t="s">
        <v>118</v>
      </c>
      <c r="C79" s="51"/>
      <c r="D79" s="51"/>
      <c r="E79" s="51"/>
      <c r="F79" s="141"/>
      <c r="G79" s="60">
        <f>G78*1.18</f>
        <v>210497.8581838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37"/>
      <c r="B80" s="68" t="s">
        <v>119</v>
      </c>
      <c r="C80" s="15" t="s">
        <v>11</v>
      </c>
      <c r="D80" s="42"/>
      <c r="E80" s="42"/>
      <c r="F80" s="142"/>
      <c r="G80" s="28">
        <f>G79/C5/12</f>
        <v>0.29178914752870794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19" t="s">
        <v>158</v>
      </c>
      <c r="B81" s="88" t="s">
        <v>40</v>
      </c>
      <c r="C81" s="11"/>
      <c r="D81" s="32" t="s">
        <v>144</v>
      </c>
      <c r="E81" s="17"/>
      <c r="F81" s="143"/>
      <c r="G81" s="17"/>
      <c r="H81" s="189">
        <v>6</v>
      </c>
      <c r="I81" s="189" t="s">
        <v>228</v>
      </c>
      <c r="J81" s="189" t="s">
        <v>229</v>
      </c>
      <c r="K81" s="189">
        <v>8</v>
      </c>
      <c r="L81" s="189" t="s">
        <v>230</v>
      </c>
      <c r="M81" s="189" t="s">
        <v>231</v>
      </c>
      <c r="N81" s="189">
        <v>10</v>
      </c>
      <c r="O81" s="189" t="s">
        <v>232</v>
      </c>
      <c r="P81" s="189" t="s">
        <v>233</v>
      </c>
      <c r="Q81" s="189">
        <v>9</v>
      </c>
      <c r="R81" s="194">
        <v>41283</v>
      </c>
    </row>
    <row r="82" spans="1:19" ht="36">
      <c r="A82" s="37">
        <v>1</v>
      </c>
      <c r="B82" s="43" t="s">
        <v>41</v>
      </c>
      <c r="C82" s="90" t="s">
        <v>42</v>
      </c>
      <c r="D82" s="169">
        <f aca="true" t="shared" si="3" ref="D82:D102">H82+I82+J82+K82+L82+M82+N82+O82+P82+Q82+R82</f>
        <v>273</v>
      </c>
      <c r="E82" s="59"/>
      <c r="F82" s="156">
        <v>709.5</v>
      </c>
      <c r="G82" s="76">
        <f aca="true" t="shared" si="4" ref="G82:G102">D82*F82</f>
        <v>193693.5</v>
      </c>
      <c r="H82" s="127">
        <v>41.9</v>
      </c>
      <c r="I82" s="128">
        <v>10.7</v>
      </c>
      <c r="J82" s="127">
        <v>10.9</v>
      </c>
      <c r="K82" s="127">
        <v>41.5</v>
      </c>
      <c r="L82" s="127">
        <v>10.9</v>
      </c>
      <c r="M82" s="127">
        <v>10.9</v>
      </c>
      <c r="N82" s="127">
        <v>41.5</v>
      </c>
      <c r="O82" s="192">
        <v>11</v>
      </c>
      <c r="P82" s="127">
        <v>10.9</v>
      </c>
      <c r="Q82" s="127">
        <v>41.1</v>
      </c>
      <c r="R82" s="127">
        <v>41.7</v>
      </c>
      <c r="S82" s="193">
        <f>H82+I82+J82+K82+L82+M82+N82+O82+P82+Q82+R82</f>
        <v>273</v>
      </c>
    </row>
    <row r="83" spans="1:19" ht="24">
      <c r="A83" s="37">
        <v>2</v>
      </c>
      <c r="B83" s="43" t="s">
        <v>43</v>
      </c>
      <c r="C83" s="90" t="s">
        <v>44</v>
      </c>
      <c r="D83" s="169">
        <f t="shared" si="3"/>
        <v>26</v>
      </c>
      <c r="E83" s="59"/>
      <c r="F83" s="156">
        <v>273.21</v>
      </c>
      <c r="G83" s="76">
        <f t="shared" si="4"/>
        <v>7103.459999999999</v>
      </c>
      <c r="H83" s="127">
        <v>4</v>
      </c>
      <c r="I83" s="127">
        <v>1</v>
      </c>
      <c r="J83" s="127">
        <v>1</v>
      </c>
      <c r="K83" s="127">
        <v>4</v>
      </c>
      <c r="L83" s="127">
        <v>1</v>
      </c>
      <c r="M83" s="127">
        <v>1</v>
      </c>
      <c r="N83" s="127">
        <v>4</v>
      </c>
      <c r="O83" s="127">
        <v>1</v>
      </c>
      <c r="P83" s="127">
        <v>1</v>
      </c>
      <c r="Q83" s="127">
        <v>4</v>
      </c>
      <c r="R83" s="127">
        <v>4</v>
      </c>
      <c r="S83" s="193">
        <f aca="true" t="shared" si="5" ref="S83:S102">H83+I83+J83+K83+L83+M83+N83+O83+P83+Q83+R83</f>
        <v>26</v>
      </c>
    </row>
    <row r="84" spans="1:19" ht="23.25" customHeight="1">
      <c r="A84" s="37">
        <v>3</v>
      </c>
      <c r="B84" s="43" t="s">
        <v>45</v>
      </c>
      <c r="C84" s="90" t="s">
        <v>44</v>
      </c>
      <c r="D84" s="169">
        <f t="shared" si="3"/>
        <v>31</v>
      </c>
      <c r="E84" s="59"/>
      <c r="F84" s="156">
        <v>296.6</v>
      </c>
      <c r="G84" s="76">
        <f t="shared" si="4"/>
        <v>9194.6</v>
      </c>
      <c r="H84" s="127">
        <v>5</v>
      </c>
      <c r="I84" s="127">
        <v>1</v>
      </c>
      <c r="J84" s="127">
        <v>1</v>
      </c>
      <c r="K84" s="127">
        <v>5</v>
      </c>
      <c r="L84" s="127">
        <v>1</v>
      </c>
      <c r="M84" s="127">
        <v>1</v>
      </c>
      <c r="N84" s="127">
        <v>5</v>
      </c>
      <c r="O84" s="127">
        <v>1</v>
      </c>
      <c r="P84" s="127">
        <v>1</v>
      </c>
      <c r="Q84" s="127">
        <v>5</v>
      </c>
      <c r="R84" s="127">
        <v>5</v>
      </c>
      <c r="S84" s="193">
        <f t="shared" si="5"/>
        <v>31</v>
      </c>
    </row>
    <row r="85" spans="1:19" ht="12.75">
      <c r="A85" s="37">
        <v>4</v>
      </c>
      <c r="B85" s="43" t="s">
        <v>206</v>
      </c>
      <c r="C85" s="90" t="s">
        <v>46</v>
      </c>
      <c r="D85" s="169">
        <f t="shared" si="3"/>
        <v>68</v>
      </c>
      <c r="E85" s="59"/>
      <c r="F85" s="156">
        <v>24.16</v>
      </c>
      <c r="G85" s="76">
        <f t="shared" si="4"/>
        <v>1642.88</v>
      </c>
      <c r="H85" s="190">
        <v>10</v>
      </c>
      <c r="I85" s="127">
        <v>3</v>
      </c>
      <c r="J85" s="127">
        <v>3</v>
      </c>
      <c r="K85" s="127">
        <v>10</v>
      </c>
      <c r="L85" s="127">
        <v>3</v>
      </c>
      <c r="M85" s="127">
        <v>3</v>
      </c>
      <c r="N85" s="127">
        <v>10</v>
      </c>
      <c r="O85" s="127">
        <v>3</v>
      </c>
      <c r="P85" s="127">
        <v>3</v>
      </c>
      <c r="Q85" s="127">
        <v>10</v>
      </c>
      <c r="R85" s="127">
        <v>10</v>
      </c>
      <c r="S85" s="193">
        <f t="shared" si="5"/>
        <v>68</v>
      </c>
    </row>
    <row r="86" spans="1:19" ht="12.75">
      <c r="A86" s="37">
        <v>5</v>
      </c>
      <c r="B86" s="43" t="s">
        <v>47</v>
      </c>
      <c r="C86" s="90" t="s">
        <v>48</v>
      </c>
      <c r="D86" s="169">
        <f t="shared" si="3"/>
        <v>57</v>
      </c>
      <c r="E86" s="59"/>
      <c r="F86" s="156">
        <v>47.22</v>
      </c>
      <c r="G86" s="76">
        <f t="shared" si="4"/>
        <v>2691.54</v>
      </c>
      <c r="H86" s="127">
        <v>9</v>
      </c>
      <c r="I86" s="127">
        <v>2</v>
      </c>
      <c r="J86" s="127">
        <v>2</v>
      </c>
      <c r="K86" s="127">
        <v>9</v>
      </c>
      <c r="L86" s="127">
        <v>2</v>
      </c>
      <c r="M86" s="127">
        <v>2</v>
      </c>
      <c r="N86" s="127">
        <v>9</v>
      </c>
      <c r="O86" s="127">
        <v>2</v>
      </c>
      <c r="P86" s="127">
        <v>2</v>
      </c>
      <c r="Q86" s="127">
        <v>9</v>
      </c>
      <c r="R86" s="127">
        <v>9</v>
      </c>
      <c r="S86" s="193">
        <f t="shared" si="5"/>
        <v>57</v>
      </c>
    </row>
    <row r="87" spans="1:19" ht="24">
      <c r="A87" s="37">
        <v>6</v>
      </c>
      <c r="B87" s="43" t="s">
        <v>49</v>
      </c>
      <c r="C87" s="90" t="s">
        <v>50</v>
      </c>
      <c r="D87" s="169">
        <f t="shared" si="3"/>
        <v>11</v>
      </c>
      <c r="E87" s="59"/>
      <c r="F87" s="156">
        <v>219.12</v>
      </c>
      <c r="G87" s="76">
        <f t="shared" si="4"/>
        <v>2410.32</v>
      </c>
      <c r="H87" s="127">
        <v>1</v>
      </c>
      <c r="I87" s="127">
        <v>1</v>
      </c>
      <c r="J87" s="127">
        <v>1</v>
      </c>
      <c r="K87" s="127">
        <v>1</v>
      </c>
      <c r="L87" s="127">
        <v>1</v>
      </c>
      <c r="M87" s="127">
        <v>1</v>
      </c>
      <c r="N87" s="127">
        <v>1</v>
      </c>
      <c r="O87" s="127">
        <v>1</v>
      </c>
      <c r="P87" s="127">
        <v>1</v>
      </c>
      <c r="Q87" s="127">
        <v>1</v>
      </c>
      <c r="R87" s="127">
        <v>1</v>
      </c>
      <c r="S87" s="193">
        <f t="shared" si="5"/>
        <v>11</v>
      </c>
    </row>
    <row r="88" spans="1:19" ht="24">
      <c r="A88" s="37">
        <v>7</v>
      </c>
      <c r="B88" s="43" t="s">
        <v>51</v>
      </c>
      <c r="C88" s="90" t="s">
        <v>52</v>
      </c>
      <c r="D88" s="169">
        <f t="shared" si="3"/>
        <v>95</v>
      </c>
      <c r="E88" s="59"/>
      <c r="F88" s="156">
        <v>141.66</v>
      </c>
      <c r="G88" s="76">
        <f t="shared" si="4"/>
        <v>13457.699999999999</v>
      </c>
      <c r="H88" s="127">
        <v>15</v>
      </c>
      <c r="I88" s="127">
        <v>4</v>
      </c>
      <c r="J88" s="127">
        <v>4</v>
      </c>
      <c r="K88" s="127">
        <v>14</v>
      </c>
      <c r="L88" s="127">
        <v>4</v>
      </c>
      <c r="M88" s="127">
        <v>4</v>
      </c>
      <c r="N88" s="127">
        <v>14</v>
      </c>
      <c r="O88" s="127">
        <v>4</v>
      </c>
      <c r="P88" s="127">
        <v>4</v>
      </c>
      <c r="Q88" s="127">
        <v>14</v>
      </c>
      <c r="R88" s="127">
        <v>14</v>
      </c>
      <c r="S88" s="193">
        <f t="shared" si="5"/>
        <v>95</v>
      </c>
    </row>
    <row r="89" spans="1:19" ht="24">
      <c r="A89" s="37">
        <v>8</v>
      </c>
      <c r="B89" s="43" t="s">
        <v>53</v>
      </c>
      <c r="C89" s="90" t="s">
        <v>46</v>
      </c>
      <c r="D89" s="169">
        <f t="shared" si="3"/>
        <v>77</v>
      </c>
      <c r="E89" s="59"/>
      <c r="F89" s="156">
        <v>130.63</v>
      </c>
      <c r="G89" s="76">
        <f t="shared" si="4"/>
        <v>10058.51</v>
      </c>
      <c r="H89" s="127">
        <v>12</v>
      </c>
      <c r="I89" s="127">
        <v>3</v>
      </c>
      <c r="J89" s="127">
        <v>3</v>
      </c>
      <c r="K89" s="127">
        <v>12</v>
      </c>
      <c r="L89" s="127">
        <v>3</v>
      </c>
      <c r="M89" s="127">
        <v>3</v>
      </c>
      <c r="N89" s="127">
        <v>12</v>
      </c>
      <c r="O89" s="127">
        <v>3</v>
      </c>
      <c r="P89" s="127">
        <v>3</v>
      </c>
      <c r="Q89" s="127">
        <v>11</v>
      </c>
      <c r="R89" s="127">
        <v>12</v>
      </c>
      <c r="S89" s="193">
        <f t="shared" si="5"/>
        <v>77</v>
      </c>
    </row>
    <row r="90" spans="1:19" ht="12.75">
      <c r="A90" s="37">
        <v>9</v>
      </c>
      <c r="B90" s="43" t="s">
        <v>54</v>
      </c>
      <c r="C90" s="90" t="s">
        <v>46</v>
      </c>
      <c r="D90" s="169">
        <f t="shared" si="3"/>
        <v>6</v>
      </c>
      <c r="E90" s="59"/>
      <c r="F90" s="156">
        <v>133.36</v>
      </c>
      <c r="G90" s="76">
        <f t="shared" si="4"/>
        <v>800.1600000000001</v>
      </c>
      <c r="H90" s="127">
        <v>1</v>
      </c>
      <c r="I90" s="127">
        <v>0</v>
      </c>
      <c r="J90" s="127">
        <v>0</v>
      </c>
      <c r="K90" s="127">
        <v>1</v>
      </c>
      <c r="L90" s="127">
        <v>0</v>
      </c>
      <c r="M90" s="127">
        <v>0</v>
      </c>
      <c r="N90" s="127">
        <v>1</v>
      </c>
      <c r="O90" s="127">
        <v>0</v>
      </c>
      <c r="P90" s="127">
        <v>1</v>
      </c>
      <c r="Q90" s="127">
        <v>1</v>
      </c>
      <c r="R90" s="127">
        <v>1</v>
      </c>
      <c r="S90" s="193">
        <f t="shared" si="5"/>
        <v>6</v>
      </c>
    </row>
    <row r="91" spans="1:19" ht="12.75">
      <c r="A91" s="37">
        <v>10</v>
      </c>
      <c r="B91" s="43" t="s">
        <v>55</v>
      </c>
      <c r="C91" s="90" t="s">
        <v>56</v>
      </c>
      <c r="D91" s="169">
        <f t="shared" si="3"/>
        <v>178</v>
      </c>
      <c r="E91" s="59"/>
      <c r="F91" s="156">
        <v>102.88</v>
      </c>
      <c r="G91" s="76">
        <f t="shared" si="4"/>
        <v>18312.64</v>
      </c>
      <c r="H91" s="127">
        <v>28</v>
      </c>
      <c r="I91" s="127">
        <v>7</v>
      </c>
      <c r="J91" s="127">
        <v>7</v>
      </c>
      <c r="K91" s="127">
        <v>27</v>
      </c>
      <c r="L91" s="127">
        <v>7</v>
      </c>
      <c r="M91" s="127">
        <v>7</v>
      </c>
      <c r="N91" s="127">
        <v>27</v>
      </c>
      <c r="O91" s="127">
        <v>7</v>
      </c>
      <c r="P91" s="127">
        <v>7</v>
      </c>
      <c r="Q91" s="127">
        <v>27</v>
      </c>
      <c r="R91" s="127">
        <v>27</v>
      </c>
      <c r="S91" s="193">
        <f t="shared" si="5"/>
        <v>178</v>
      </c>
    </row>
    <row r="92" spans="1:19" ht="24">
      <c r="A92" s="37">
        <v>11</v>
      </c>
      <c r="B92" s="43" t="s">
        <v>57</v>
      </c>
      <c r="C92" s="90" t="s">
        <v>58</v>
      </c>
      <c r="D92" s="169">
        <f t="shared" si="3"/>
        <v>95</v>
      </c>
      <c r="E92" s="59"/>
      <c r="F92" s="156">
        <v>173.23</v>
      </c>
      <c r="G92" s="76">
        <f t="shared" si="4"/>
        <v>16456.85</v>
      </c>
      <c r="H92" s="127">
        <v>15</v>
      </c>
      <c r="I92" s="127">
        <v>4</v>
      </c>
      <c r="J92" s="127">
        <v>4</v>
      </c>
      <c r="K92" s="127">
        <v>14</v>
      </c>
      <c r="L92" s="127">
        <v>4</v>
      </c>
      <c r="M92" s="127">
        <v>4</v>
      </c>
      <c r="N92" s="127">
        <v>14</v>
      </c>
      <c r="O92" s="127">
        <v>4</v>
      </c>
      <c r="P92" s="127">
        <v>4</v>
      </c>
      <c r="Q92" s="127">
        <v>14</v>
      </c>
      <c r="R92" s="127">
        <v>14</v>
      </c>
      <c r="S92" s="193">
        <f t="shared" si="5"/>
        <v>95</v>
      </c>
    </row>
    <row r="93" spans="1:19" ht="12.75">
      <c r="A93" s="37">
        <v>12</v>
      </c>
      <c r="B93" s="43" t="s">
        <v>59</v>
      </c>
      <c r="C93" s="90" t="s">
        <v>56</v>
      </c>
      <c r="D93" s="169">
        <f t="shared" si="3"/>
        <v>47</v>
      </c>
      <c r="E93" s="59"/>
      <c r="F93" s="156">
        <v>292.31</v>
      </c>
      <c r="G93" s="76">
        <f t="shared" si="4"/>
        <v>13738.57</v>
      </c>
      <c r="H93" s="127">
        <v>7</v>
      </c>
      <c r="I93" s="127">
        <v>2</v>
      </c>
      <c r="J93" s="127">
        <v>2</v>
      </c>
      <c r="K93" s="127">
        <v>7</v>
      </c>
      <c r="L93" s="127">
        <v>2</v>
      </c>
      <c r="M93" s="127">
        <v>2</v>
      </c>
      <c r="N93" s="127">
        <v>7</v>
      </c>
      <c r="O93" s="127">
        <v>2</v>
      </c>
      <c r="P93" s="127">
        <v>2</v>
      </c>
      <c r="Q93" s="127">
        <v>7</v>
      </c>
      <c r="R93" s="127">
        <v>7</v>
      </c>
      <c r="S93" s="193">
        <f t="shared" si="5"/>
        <v>47</v>
      </c>
    </row>
    <row r="94" spans="1:19" ht="24">
      <c r="A94" s="37">
        <v>13</v>
      </c>
      <c r="B94" s="43" t="s">
        <v>207</v>
      </c>
      <c r="C94" s="90" t="s">
        <v>60</v>
      </c>
      <c r="D94" s="169">
        <f t="shared" si="3"/>
        <v>0.21000000000000002</v>
      </c>
      <c r="E94" s="59"/>
      <c r="F94" s="156">
        <v>43464.48</v>
      </c>
      <c r="G94" s="76">
        <f t="shared" si="4"/>
        <v>9127.5408</v>
      </c>
      <c r="H94" s="127">
        <v>0.03</v>
      </c>
      <c r="I94" s="128">
        <v>0.01</v>
      </c>
      <c r="J94" s="127">
        <v>0.01</v>
      </c>
      <c r="K94" s="127">
        <v>0.03</v>
      </c>
      <c r="L94" s="127">
        <v>0.01</v>
      </c>
      <c r="M94" s="127">
        <v>0.01</v>
      </c>
      <c r="N94" s="127">
        <v>0.03</v>
      </c>
      <c r="O94" s="127">
        <v>0.01</v>
      </c>
      <c r="P94" s="127">
        <v>0.01</v>
      </c>
      <c r="Q94" s="127">
        <v>0.03</v>
      </c>
      <c r="R94" s="127">
        <v>0.03</v>
      </c>
      <c r="S94" s="193">
        <f t="shared" si="5"/>
        <v>0.21000000000000002</v>
      </c>
    </row>
    <row r="95" spans="1:19" ht="12.75">
      <c r="A95" s="37">
        <v>14</v>
      </c>
      <c r="B95" s="188" t="s">
        <v>251</v>
      </c>
      <c r="C95" s="90" t="s">
        <v>252</v>
      </c>
      <c r="D95" s="169">
        <f t="shared" si="3"/>
        <v>49</v>
      </c>
      <c r="E95" s="59"/>
      <c r="F95" s="156">
        <v>99.33</v>
      </c>
      <c r="G95" s="76">
        <f t="shared" si="4"/>
        <v>4867.17</v>
      </c>
      <c r="H95" s="127">
        <v>8</v>
      </c>
      <c r="I95" s="127">
        <v>2</v>
      </c>
      <c r="J95" s="127">
        <v>2</v>
      </c>
      <c r="K95" s="127">
        <v>7</v>
      </c>
      <c r="L95" s="127">
        <v>2</v>
      </c>
      <c r="M95" s="127">
        <v>2</v>
      </c>
      <c r="N95" s="127">
        <v>7</v>
      </c>
      <c r="O95" s="127">
        <v>2</v>
      </c>
      <c r="P95" s="127">
        <v>2</v>
      </c>
      <c r="Q95" s="127">
        <v>7</v>
      </c>
      <c r="R95" s="127">
        <v>8</v>
      </c>
      <c r="S95" s="193">
        <f t="shared" si="5"/>
        <v>49</v>
      </c>
    </row>
    <row r="96" spans="1:19" ht="12.75">
      <c r="A96" s="37">
        <v>15</v>
      </c>
      <c r="B96" s="43" t="s">
        <v>62</v>
      </c>
      <c r="C96" s="90" t="s">
        <v>189</v>
      </c>
      <c r="D96" s="169">
        <f t="shared" si="3"/>
        <v>132</v>
      </c>
      <c r="E96" s="59"/>
      <c r="F96" s="156">
        <v>53.21</v>
      </c>
      <c r="G96" s="76">
        <f t="shared" si="4"/>
        <v>7023.72</v>
      </c>
      <c r="H96" s="127">
        <v>12</v>
      </c>
      <c r="I96" s="127">
        <v>12</v>
      </c>
      <c r="J96" s="127">
        <v>12</v>
      </c>
      <c r="K96" s="127">
        <v>12</v>
      </c>
      <c r="L96" s="127">
        <v>12</v>
      </c>
      <c r="M96" s="127">
        <v>12</v>
      </c>
      <c r="N96" s="127">
        <v>12</v>
      </c>
      <c r="O96" s="127">
        <v>12</v>
      </c>
      <c r="P96" s="127">
        <v>12</v>
      </c>
      <c r="Q96" s="127">
        <v>12</v>
      </c>
      <c r="R96" s="127">
        <v>12</v>
      </c>
      <c r="S96" s="193">
        <f t="shared" si="5"/>
        <v>132</v>
      </c>
    </row>
    <row r="97" spans="1:19" ht="12.75">
      <c r="A97" s="37">
        <v>16</v>
      </c>
      <c r="B97" s="43" t="s">
        <v>63</v>
      </c>
      <c r="C97" s="90" t="s">
        <v>61</v>
      </c>
      <c r="D97" s="169">
        <f t="shared" si="3"/>
        <v>3529.5999999999995</v>
      </c>
      <c r="E97" s="59"/>
      <c r="F97" s="156">
        <v>45.9</v>
      </c>
      <c r="G97" s="76">
        <f t="shared" si="4"/>
        <v>162008.63999999996</v>
      </c>
      <c r="H97" s="127">
        <v>540.7</v>
      </c>
      <c r="I97" s="127">
        <v>138.2</v>
      </c>
      <c r="J97" s="127">
        <v>140.8</v>
      </c>
      <c r="K97" s="127">
        <v>536.3</v>
      </c>
      <c r="L97" s="127">
        <v>140.8</v>
      </c>
      <c r="M97" s="127">
        <v>141.1</v>
      </c>
      <c r="N97" s="127">
        <v>536.2</v>
      </c>
      <c r="O97" s="127">
        <v>141.5</v>
      </c>
      <c r="P97" s="127">
        <v>140.6</v>
      </c>
      <c r="Q97" s="127">
        <v>535.1</v>
      </c>
      <c r="R97" s="127">
        <v>538.3</v>
      </c>
      <c r="S97" s="193">
        <f t="shared" si="5"/>
        <v>3529.5999999999995</v>
      </c>
    </row>
    <row r="98" spans="1:19" ht="12.75">
      <c r="A98" s="37">
        <v>17</v>
      </c>
      <c r="B98" s="43" t="s">
        <v>64</v>
      </c>
      <c r="C98" s="90" t="s">
        <v>56</v>
      </c>
      <c r="D98" s="169">
        <f t="shared" si="3"/>
        <v>10</v>
      </c>
      <c r="E98" s="59"/>
      <c r="F98" s="156">
        <v>90.46</v>
      </c>
      <c r="G98" s="76">
        <f t="shared" si="4"/>
        <v>904.5999999999999</v>
      </c>
      <c r="H98" s="127">
        <v>2</v>
      </c>
      <c r="I98" s="127">
        <v>0</v>
      </c>
      <c r="J98" s="127">
        <v>0</v>
      </c>
      <c r="K98" s="127">
        <v>2</v>
      </c>
      <c r="L98" s="127">
        <v>0</v>
      </c>
      <c r="M98" s="127">
        <v>0</v>
      </c>
      <c r="N98" s="127">
        <v>2</v>
      </c>
      <c r="O98" s="127">
        <v>0</v>
      </c>
      <c r="P98" s="127">
        <v>0</v>
      </c>
      <c r="Q98" s="127">
        <v>2</v>
      </c>
      <c r="R98" s="127">
        <v>2</v>
      </c>
      <c r="S98" s="193">
        <f t="shared" si="5"/>
        <v>10</v>
      </c>
    </row>
    <row r="99" spans="1:19" ht="13.5" customHeight="1">
      <c r="A99" s="37">
        <v>18</v>
      </c>
      <c r="B99" s="43" t="s">
        <v>66</v>
      </c>
      <c r="C99" s="90" t="s">
        <v>65</v>
      </c>
      <c r="D99" s="169">
        <f t="shared" si="3"/>
        <v>13</v>
      </c>
      <c r="E99" s="59"/>
      <c r="F99" s="156">
        <v>363.31</v>
      </c>
      <c r="G99" s="76">
        <f t="shared" si="4"/>
        <v>4723.03</v>
      </c>
      <c r="H99" s="127">
        <v>2</v>
      </c>
      <c r="I99" s="127">
        <v>0.5</v>
      </c>
      <c r="J99" s="127">
        <v>0.5</v>
      </c>
      <c r="K99" s="127">
        <v>2</v>
      </c>
      <c r="L99" s="127">
        <v>0.5</v>
      </c>
      <c r="M99" s="127">
        <v>0.5</v>
      </c>
      <c r="N99" s="127">
        <v>2</v>
      </c>
      <c r="O99" s="127">
        <v>0.5</v>
      </c>
      <c r="P99" s="127">
        <v>0.5</v>
      </c>
      <c r="Q99" s="127">
        <v>2</v>
      </c>
      <c r="R99" s="127">
        <v>2</v>
      </c>
      <c r="S99" s="193">
        <f t="shared" si="5"/>
        <v>13</v>
      </c>
    </row>
    <row r="100" spans="1:19" ht="12.75">
      <c r="A100" s="37">
        <v>19</v>
      </c>
      <c r="B100" s="43" t="s">
        <v>209</v>
      </c>
      <c r="C100" s="90" t="s">
        <v>50</v>
      </c>
      <c r="D100" s="169">
        <f t="shared" si="3"/>
        <v>1683</v>
      </c>
      <c r="E100" s="59"/>
      <c r="F100" s="156">
        <v>59.13</v>
      </c>
      <c r="G100" s="76">
        <f t="shared" si="4"/>
        <v>99515.79000000001</v>
      </c>
      <c r="H100" s="127">
        <v>258</v>
      </c>
      <c r="I100" s="127">
        <v>66</v>
      </c>
      <c r="J100" s="127">
        <v>67</v>
      </c>
      <c r="K100" s="127">
        <v>256</v>
      </c>
      <c r="L100" s="127">
        <v>67</v>
      </c>
      <c r="M100" s="127">
        <v>67</v>
      </c>
      <c r="N100" s="127">
        <v>256</v>
      </c>
      <c r="O100" s="127">
        <v>67</v>
      </c>
      <c r="P100" s="127">
        <v>67</v>
      </c>
      <c r="Q100" s="127">
        <v>255</v>
      </c>
      <c r="R100" s="127">
        <v>257</v>
      </c>
      <c r="S100" s="193">
        <f t="shared" si="5"/>
        <v>1683</v>
      </c>
    </row>
    <row r="101" spans="1:19" ht="12.75">
      <c r="A101" s="37">
        <v>20</v>
      </c>
      <c r="B101" s="43" t="s">
        <v>208</v>
      </c>
      <c r="C101" s="90" t="s">
        <v>61</v>
      </c>
      <c r="D101" s="169">
        <f t="shared" si="3"/>
        <v>379.2</v>
      </c>
      <c r="E101" s="59"/>
      <c r="F101" s="156">
        <v>7.98</v>
      </c>
      <c r="G101" s="76">
        <f t="shared" si="4"/>
        <v>3026.016</v>
      </c>
      <c r="H101" s="127">
        <v>58.1</v>
      </c>
      <c r="I101" s="127">
        <v>14.9</v>
      </c>
      <c r="J101" s="127">
        <v>15.1</v>
      </c>
      <c r="K101" s="127">
        <v>57.6</v>
      </c>
      <c r="L101" s="127">
        <v>15.1</v>
      </c>
      <c r="M101" s="127">
        <v>15.2</v>
      </c>
      <c r="N101" s="127">
        <v>57.6</v>
      </c>
      <c r="O101" s="127">
        <v>15.2</v>
      </c>
      <c r="P101" s="127">
        <v>15.1</v>
      </c>
      <c r="Q101" s="127">
        <v>57.5</v>
      </c>
      <c r="R101" s="127">
        <v>57.8</v>
      </c>
      <c r="S101" s="193">
        <f t="shared" si="5"/>
        <v>379.2</v>
      </c>
    </row>
    <row r="102" spans="1:19" ht="24">
      <c r="A102" s="37">
        <v>21</v>
      </c>
      <c r="B102" s="43" t="s">
        <v>210</v>
      </c>
      <c r="C102" s="90" t="s">
        <v>56</v>
      </c>
      <c r="D102" s="169">
        <f t="shared" si="3"/>
        <v>95</v>
      </c>
      <c r="E102" s="59"/>
      <c r="F102" s="156">
        <v>135.58</v>
      </c>
      <c r="G102" s="76">
        <f t="shared" si="4"/>
        <v>12880.1</v>
      </c>
      <c r="H102" s="127">
        <v>15</v>
      </c>
      <c r="I102" s="127">
        <v>4</v>
      </c>
      <c r="J102" s="127">
        <v>4</v>
      </c>
      <c r="K102" s="127">
        <v>14</v>
      </c>
      <c r="L102" s="127">
        <v>4</v>
      </c>
      <c r="M102" s="127">
        <v>4</v>
      </c>
      <c r="N102" s="127">
        <v>14</v>
      </c>
      <c r="O102" s="127">
        <v>4</v>
      </c>
      <c r="P102" s="127">
        <v>4</v>
      </c>
      <c r="Q102" s="127">
        <v>14</v>
      </c>
      <c r="R102" s="127">
        <v>14</v>
      </c>
      <c r="S102" s="193">
        <f t="shared" si="5"/>
        <v>95</v>
      </c>
    </row>
    <row r="103" spans="1:18" ht="12.75">
      <c r="A103" s="37"/>
      <c r="B103" s="81" t="s">
        <v>117</v>
      </c>
      <c r="C103" s="58"/>
      <c r="D103" s="58"/>
      <c r="E103" s="58"/>
      <c r="F103" s="144"/>
      <c r="G103" s="91">
        <f>SUM(G82:G100)</f>
        <v>577731.2208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37"/>
      <c r="B104" s="81" t="s">
        <v>157</v>
      </c>
      <c r="C104" s="58"/>
      <c r="D104" s="58"/>
      <c r="E104" s="58"/>
      <c r="F104" s="144"/>
      <c r="G104" s="91">
        <f>G103*1.15</f>
        <v>664390.90392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37"/>
      <c r="B105" s="68" t="s">
        <v>118</v>
      </c>
      <c r="C105" s="58"/>
      <c r="D105" s="58"/>
      <c r="E105" s="58"/>
      <c r="F105" s="144"/>
      <c r="G105" s="62">
        <f>G104*1.18</f>
        <v>783981.2666255999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37"/>
      <c r="B106" s="68" t="s">
        <v>119</v>
      </c>
      <c r="C106" s="15" t="s">
        <v>11</v>
      </c>
      <c r="D106" s="58"/>
      <c r="E106" s="58"/>
      <c r="F106" s="144"/>
      <c r="G106" s="62">
        <f>G105/C5/12</f>
        <v>1.0867437200592178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19" t="s">
        <v>159</v>
      </c>
      <c r="B107" s="88" t="s">
        <v>67</v>
      </c>
      <c r="C107" s="117"/>
      <c r="D107" s="32" t="s">
        <v>144</v>
      </c>
      <c r="E107" s="57"/>
      <c r="F107" s="145"/>
      <c r="G107" s="58"/>
      <c r="H107" s="191"/>
      <c r="I107" s="191"/>
      <c r="J107" s="4"/>
      <c r="K107" s="4"/>
      <c r="L107" s="4"/>
      <c r="M107" s="4"/>
      <c r="N107" s="4"/>
      <c r="O107" s="4"/>
      <c r="P107" s="4"/>
      <c r="Q107" s="4"/>
      <c r="R107" s="4"/>
    </row>
    <row r="108" spans="1:19" ht="24">
      <c r="A108" s="37">
        <v>1</v>
      </c>
      <c r="B108" s="43" t="s">
        <v>68</v>
      </c>
      <c r="C108" s="90" t="s">
        <v>42</v>
      </c>
      <c r="D108" s="169">
        <f aca="true" t="shared" si="6" ref="D108:D118">H108+I108+J108+K108+L108+M108+N108+O108+P108+Q108+R108</f>
        <v>141.5</v>
      </c>
      <c r="E108" s="59"/>
      <c r="F108" s="156">
        <v>709.5</v>
      </c>
      <c r="G108" s="76">
        <f aca="true" t="shared" si="7" ref="G108:G118">D108*F108</f>
        <v>100394.25</v>
      </c>
      <c r="H108" s="127">
        <v>21.7</v>
      </c>
      <c r="I108" s="127">
        <v>5.5</v>
      </c>
      <c r="J108" s="127">
        <v>5.6</v>
      </c>
      <c r="K108" s="127">
        <v>21.5</v>
      </c>
      <c r="L108" s="127">
        <v>5.6</v>
      </c>
      <c r="M108" s="127">
        <v>5.7</v>
      </c>
      <c r="N108" s="127">
        <v>21.5</v>
      </c>
      <c r="O108" s="127">
        <v>5.7</v>
      </c>
      <c r="P108" s="127">
        <v>5.6</v>
      </c>
      <c r="Q108" s="127">
        <v>21.5</v>
      </c>
      <c r="R108" s="127">
        <v>21.6</v>
      </c>
      <c r="S108" s="193">
        <f aca="true" t="shared" si="8" ref="S108:S118">H108+I108+J108+K108+L108+M108+N108+O108+P108+Q108+R108</f>
        <v>141.5</v>
      </c>
    </row>
    <row r="109" spans="1:19" ht="24">
      <c r="A109" s="37">
        <v>2</v>
      </c>
      <c r="B109" s="43" t="s">
        <v>69</v>
      </c>
      <c r="C109" s="90" t="s">
        <v>70</v>
      </c>
      <c r="D109" s="169">
        <f t="shared" si="6"/>
        <v>42</v>
      </c>
      <c r="E109" s="59"/>
      <c r="F109" s="156">
        <v>1630.65</v>
      </c>
      <c r="G109" s="76">
        <f t="shared" si="7"/>
        <v>68487.3</v>
      </c>
      <c r="H109" s="127">
        <v>6</v>
      </c>
      <c r="I109" s="127">
        <v>2</v>
      </c>
      <c r="J109" s="127">
        <v>2</v>
      </c>
      <c r="K109" s="127">
        <v>6</v>
      </c>
      <c r="L109" s="127">
        <v>2</v>
      </c>
      <c r="M109" s="127">
        <v>2</v>
      </c>
      <c r="N109" s="127">
        <v>6</v>
      </c>
      <c r="O109" s="127">
        <v>2</v>
      </c>
      <c r="P109" s="127">
        <v>2</v>
      </c>
      <c r="Q109" s="127">
        <v>6</v>
      </c>
      <c r="R109" s="127">
        <v>6</v>
      </c>
      <c r="S109" s="193">
        <f t="shared" si="8"/>
        <v>42</v>
      </c>
    </row>
    <row r="110" spans="1:19" ht="12.75">
      <c r="A110" s="37">
        <v>3</v>
      </c>
      <c r="B110" s="43" t="s">
        <v>71</v>
      </c>
      <c r="C110" s="90" t="s">
        <v>70</v>
      </c>
      <c r="D110" s="169">
        <f t="shared" si="6"/>
        <v>166</v>
      </c>
      <c r="E110" s="59"/>
      <c r="F110" s="156">
        <v>209.3</v>
      </c>
      <c r="G110" s="76">
        <f t="shared" si="7"/>
        <v>34743.8</v>
      </c>
      <c r="H110" s="127">
        <v>25</v>
      </c>
      <c r="I110" s="127">
        <v>6</v>
      </c>
      <c r="J110" s="127">
        <v>7</v>
      </c>
      <c r="K110" s="127">
        <v>25</v>
      </c>
      <c r="L110" s="127">
        <v>7</v>
      </c>
      <c r="M110" s="127">
        <v>7</v>
      </c>
      <c r="N110" s="127">
        <v>25</v>
      </c>
      <c r="O110" s="127">
        <v>7</v>
      </c>
      <c r="P110" s="127">
        <v>7</v>
      </c>
      <c r="Q110" s="127">
        <v>25</v>
      </c>
      <c r="R110" s="127">
        <v>25</v>
      </c>
      <c r="S110" s="193">
        <f t="shared" si="8"/>
        <v>166</v>
      </c>
    </row>
    <row r="111" spans="1:19" ht="24">
      <c r="A111" s="37">
        <v>4</v>
      </c>
      <c r="B111" s="43" t="s">
        <v>72</v>
      </c>
      <c r="C111" s="90" t="s">
        <v>73</v>
      </c>
      <c r="D111" s="169">
        <f t="shared" si="6"/>
        <v>178</v>
      </c>
      <c r="E111" s="59"/>
      <c r="F111" s="156">
        <v>99.33</v>
      </c>
      <c r="G111" s="76">
        <f t="shared" si="7"/>
        <v>17680.739999999998</v>
      </c>
      <c r="H111" s="127">
        <v>28</v>
      </c>
      <c r="I111" s="127">
        <v>7</v>
      </c>
      <c r="J111" s="127">
        <v>7</v>
      </c>
      <c r="K111" s="127">
        <v>27</v>
      </c>
      <c r="L111" s="127">
        <v>7</v>
      </c>
      <c r="M111" s="127">
        <v>7</v>
      </c>
      <c r="N111" s="127">
        <v>27</v>
      </c>
      <c r="O111" s="127">
        <v>7</v>
      </c>
      <c r="P111" s="127">
        <v>7</v>
      </c>
      <c r="Q111" s="127">
        <v>27</v>
      </c>
      <c r="R111" s="127">
        <v>27</v>
      </c>
      <c r="S111" s="193">
        <f t="shared" si="8"/>
        <v>178</v>
      </c>
    </row>
    <row r="112" spans="1:19" ht="12.75">
      <c r="A112" s="37">
        <v>5</v>
      </c>
      <c r="B112" s="43" t="s">
        <v>74</v>
      </c>
      <c r="C112" s="90" t="s">
        <v>56</v>
      </c>
      <c r="D112" s="169">
        <f t="shared" si="6"/>
        <v>73</v>
      </c>
      <c r="E112" s="59"/>
      <c r="F112" s="156">
        <v>46.21</v>
      </c>
      <c r="G112" s="76">
        <f t="shared" si="7"/>
        <v>3373.33</v>
      </c>
      <c r="H112" s="127">
        <v>11</v>
      </c>
      <c r="I112" s="127">
        <v>3</v>
      </c>
      <c r="J112" s="127">
        <v>3</v>
      </c>
      <c r="K112" s="127">
        <v>11</v>
      </c>
      <c r="L112" s="127">
        <v>3</v>
      </c>
      <c r="M112" s="127">
        <v>3</v>
      </c>
      <c r="N112" s="127">
        <v>11</v>
      </c>
      <c r="O112" s="127">
        <v>3</v>
      </c>
      <c r="P112" s="127">
        <v>3</v>
      </c>
      <c r="Q112" s="127">
        <v>11</v>
      </c>
      <c r="R112" s="127">
        <v>11</v>
      </c>
      <c r="S112" s="193">
        <f t="shared" si="8"/>
        <v>73</v>
      </c>
    </row>
    <row r="113" spans="1:19" ht="12.75">
      <c r="A113" s="37">
        <v>6</v>
      </c>
      <c r="B113" s="43" t="s">
        <v>75</v>
      </c>
      <c r="C113" s="90" t="s">
        <v>56</v>
      </c>
      <c r="D113" s="169">
        <f t="shared" si="6"/>
        <v>41</v>
      </c>
      <c r="E113" s="59"/>
      <c r="F113" s="156">
        <v>266.16</v>
      </c>
      <c r="G113" s="76">
        <f t="shared" si="7"/>
        <v>10912.560000000001</v>
      </c>
      <c r="H113" s="127">
        <v>6</v>
      </c>
      <c r="I113" s="127">
        <v>1</v>
      </c>
      <c r="J113" s="127">
        <v>2</v>
      </c>
      <c r="K113" s="127">
        <v>6</v>
      </c>
      <c r="L113" s="127">
        <v>2</v>
      </c>
      <c r="M113" s="127">
        <v>2</v>
      </c>
      <c r="N113" s="127">
        <v>6</v>
      </c>
      <c r="O113" s="127">
        <v>2</v>
      </c>
      <c r="P113" s="127">
        <v>2</v>
      </c>
      <c r="Q113" s="127">
        <v>6</v>
      </c>
      <c r="R113" s="127">
        <v>6</v>
      </c>
      <c r="S113" s="193">
        <f t="shared" si="8"/>
        <v>41</v>
      </c>
    </row>
    <row r="114" spans="1:19" ht="12.75">
      <c r="A114" s="37">
        <v>7</v>
      </c>
      <c r="B114" s="43" t="s">
        <v>76</v>
      </c>
      <c r="C114" s="90" t="s">
        <v>56</v>
      </c>
      <c r="D114" s="169">
        <f t="shared" si="6"/>
        <v>5</v>
      </c>
      <c r="E114" s="59"/>
      <c r="F114" s="156">
        <v>189.83</v>
      </c>
      <c r="G114" s="76">
        <f t="shared" si="7"/>
        <v>949.1500000000001</v>
      </c>
      <c r="H114" s="127">
        <v>1</v>
      </c>
      <c r="I114" s="127">
        <v>0</v>
      </c>
      <c r="J114" s="127">
        <v>0</v>
      </c>
      <c r="K114" s="127">
        <v>1</v>
      </c>
      <c r="L114" s="127">
        <v>0</v>
      </c>
      <c r="M114" s="127">
        <v>0</v>
      </c>
      <c r="N114" s="127">
        <v>1</v>
      </c>
      <c r="O114" s="127">
        <v>0</v>
      </c>
      <c r="P114" s="127">
        <v>0</v>
      </c>
      <c r="Q114" s="127">
        <v>1</v>
      </c>
      <c r="R114" s="127">
        <v>1</v>
      </c>
      <c r="S114" s="193">
        <f t="shared" si="8"/>
        <v>5</v>
      </c>
    </row>
    <row r="115" spans="1:19" ht="12.75">
      <c r="A115" s="37">
        <v>8</v>
      </c>
      <c r="B115" s="43" t="s">
        <v>77</v>
      </c>
      <c r="C115" s="90" t="s">
        <v>56</v>
      </c>
      <c r="D115" s="169">
        <f t="shared" si="6"/>
        <v>68</v>
      </c>
      <c r="E115" s="59"/>
      <c r="F115" s="156">
        <v>52.4</v>
      </c>
      <c r="G115" s="76">
        <f t="shared" si="7"/>
        <v>3563.2</v>
      </c>
      <c r="H115" s="127">
        <v>10</v>
      </c>
      <c r="I115" s="127">
        <v>3</v>
      </c>
      <c r="J115" s="127">
        <v>3</v>
      </c>
      <c r="K115" s="127">
        <v>10</v>
      </c>
      <c r="L115" s="127">
        <v>3</v>
      </c>
      <c r="M115" s="127">
        <v>3</v>
      </c>
      <c r="N115" s="127">
        <v>10</v>
      </c>
      <c r="O115" s="127">
        <v>3</v>
      </c>
      <c r="P115" s="127">
        <v>3</v>
      </c>
      <c r="Q115" s="127">
        <v>10</v>
      </c>
      <c r="R115" s="127">
        <v>10</v>
      </c>
      <c r="S115" s="193">
        <f t="shared" si="8"/>
        <v>68</v>
      </c>
    </row>
    <row r="116" spans="1:19" ht="24">
      <c r="A116" s="37">
        <v>9</v>
      </c>
      <c r="B116" s="43" t="s">
        <v>78</v>
      </c>
      <c r="C116" s="90" t="s">
        <v>56</v>
      </c>
      <c r="D116" s="169">
        <f t="shared" si="6"/>
        <v>10</v>
      </c>
      <c r="E116" s="59"/>
      <c r="F116" s="156">
        <v>237.5</v>
      </c>
      <c r="G116" s="76">
        <f t="shared" si="7"/>
        <v>2375</v>
      </c>
      <c r="H116" s="127">
        <v>2</v>
      </c>
      <c r="I116" s="127">
        <v>0</v>
      </c>
      <c r="J116" s="127">
        <v>0</v>
      </c>
      <c r="K116" s="127">
        <v>2</v>
      </c>
      <c r="L116" s="127">
        <v>0</v>
      </c>
      <c r="M116" s="127">
        <v>0</v>
      </c>
      <c r="N116" s="127">
        <v>2</v>
      </c>
      <c r="O116" s="127">
        <v>0</v>
      </c>
      <c r="P116" s="127">
        <v>0</v>
      </c>
      <c r="Q116" s="127">
        <v>2</v>
      </c>
      <c r="R116" s="127">
        <v>2</v>
      </c>
      <c r="S116" s="193">
        <f t="shared" si="8"/>
        <v>10</v>
      </c>
    </row>
    <row r="117" spans="1:19" ht="12.75">
      <c r="A117" s="37">
        <v>10</v>
      </c>
      <c r="B117" s="43" t="s">
        <v>80</v>
      </c>
      <c r="C117" s="90" t="s">
        <v>56</v>
      </c>
      <c r="D117" s="169">
        <f t="shared" si="6"/>
        <v>10</v>
      </c>
      <c r="E117" s="59"/>
      <c r="F117" s="156">
        <v>60.31</v>
      </c>
      <c r="G117" s="76">
        <f t="shared" si="7"/>
        <v>603.1</v>
      </c>
      <c r="H117" s="127">
        <v>3</v>
      </c>
      <c r="I117" s="127">
        <v>0</v>
      </c>
      <c r="J117" s="127">
        <v>0</v>
      </c>
      <c r="K117" s="127">
        <v>2</v>
      </c>
      <c r="L117" s="127">
        <v>0</v>
      </c>
      <c r="M117" s="127">
        <v>0</v>
      </c>
      <c r="N117" s="127">
        <v>1</v>
      </c>
      <c r="O117" s="127">
        <v>0</v>
      </c>
      <c r="P117" s="127">
        <v>0</v>
      </c>
      <c r="Q117" s="127">
        <v>2</v>
      </c>
      <c r="R117" s="127">
        <v>2</v>
      </c>
      <c r="S117" s="193">
        <f t="shared" si="8"/>
        <v>10</v>
      </c>
    </row>
    <row r="118" spans="1:19" ht="12.75">
      <c r="A118" s="37">
        <v>11</v>
      </c>
      <c r="B118" s="43" t="s">
        <v>81</v>
      </c>
      <c r="C118" s="90" t="s">
        <v>65</v>
      </c>
      <c r="D118" s="169">
        <f t="shared" si="6"/>
        <v>167.94</v>
      </c>
      <c r="E118" s="59"/>
      <c r="F118" s="156">
        <v>70.28</v>
      </c>
      <c r="G118" s="76">
        <f t="shared" si="7"/>
        <v>11802.8232</v>
      </c>
      <c r="H118" s="127">
        <v>25.7</v>
      </c>
      <c r="I118" s="127">
        <v>6.6</v>
      </c>
      <c r="J118" s="127">
        <v>6.7</v>
      </c>
      <c r="K118" s="127">
        <v>25.5</v>
      </c>
      <c r="L118" s="127">
        <v>6.7</v>
      </c>
      <c r="M118" s="127">
        <v>6.7</v>
      </c>
      <c r="N118" s="127">
        <v>25.5</v>
      </c>
      <c r="O118" s="127">
        <v>6.74</v>
      </c>
      <c r="P118" s="127">
        <v>6.7</v>
      </c>
      <c r="Q118" s="127">
        <v>25.5</v>
      </c>
      <c r="R118" s="127">
        <v>25.6</v>
      </c>
      <c r="S118" s="193">
        <f t="shared" si="8"/>
        <v>167.94</v>
      </c>
    </row>
    <row r="119" spans="1:18" ht="12.75">
      <c r="A119" s="37">
        <v>12</v>
      </c>
      <c r="B119" s="81" t="s">
        <v>117</v>
      </c>
      <c r="C119" s="58"/>
      <c r="D119" s="58"/>
      <c r="E119" s="58"/>
      <c r="F119" s="144"/>
      <c r="G119" s="91">
        <f>SUM(G108:G118)</f>
        <v>254885.25319999998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37"/>
      <c r="B120" s="81" t="s">
        <v>157</v>
      </c>
      <c r="C120" s="58"/>
      <c r="D120" s="58"/>
      <c r="E120" s="58"/>
      <c r="F120" s="144"/>
      <c r="G120" s="91">
        <f>G119*1.15</f>
        <v>293118.04117999994</v>
      </c>
      <c r="H120" s="121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37"/>
      <c r="B121" s="68" t="s">
        <v>118</v>
      </c>
      <c r="C121" s="58"/>
      <c r="D121" s="58"/>
      <c r="E121" s="58"/>
      <c r="F121" s="144"/>
      <c r="G121" s="62">
        <f>G120*1.18</f>
        <v>345879.2885923999</v>
      </c>
      <c r="H121" s="121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37"/>
      <c r="B122" s="68" t="s">
        <v>119</v>
      </c>
      <c r="C122" s="16" t="s">
        <v>11</v>
      </c>
      <c r="D122" s="58"/>
      <c r="E122" s="58"/>
      <c r="F122" s="144"/>
      <c r="G122" s="62">
        <f>G121/C5/12</f>
        <v>0.4794529675360823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24">
      <c r="A123" s="19" t="s">
        <v>160</v>
      </c>
      <c r="B123" s="93" t="s">
        <v>161</v>
      </c>
      <c r="C123" s="24"/>
      <c r="D123" s="32"/>
      <c r="E123" s="58"/>
      <c r="F123" s="144"/>
      <c r="G123" s="62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24">
      <c r="A124" s="17">
        <v>1</v>
      </c>
      <c r="B124" s="35" t="s">
        <v>162</v>
      </c>
      <c r="C124" s="15" t="s">
        <v>163</v>
      </c>
      <c r="D124" s="163">
        <v>11</v>
      </c>
      <c r="E124" s="163">
        <v>12</v>
      </c>
      <c r="F124" s="162">
        <v>174.45</v>
      </c>
      <c r="G124" s="91">
        <f aca="true" t="shared" si="9" ref="G124:G129">D124*E124*F124</f>
        <v>23027.399999999998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17">
        <v>2</v>
      </c>
      <c r="B125" s="37" t="s">
        <v>164</v>
      </c>
      <c r="C125" s="15" t="s">
        <v>163</v>
      </c>
      <c r="D125" s="163">
        <v>11</v>
      </c>
      <c r="E125" s="163">
        <v>12</v>
      </c>
      <c r="F125" s="162">
        <v>87.23</v>
      </c>
      <c r="G125" s="91">
        <f t="shared" si="9"/>
        <v>11514.36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17">
        <v>3</v>
      </c>
      <c r="B126" s="37" t="s">
        <v>165</v>
      </c>
      <c r="C126" s="15" t="s">
        <v>163</v>
      </c>
      <c r="D126" s="163">
        <v>11</v>
      </c>
      <c r="E126" s="163">
        <v>3</v>
      </c>
      <c r="F126" s="162">
        <v>174.45</v>
      </c>
      <c r="G126" s="91">
        <f t="shared" si="9"/>
        <v>5756.849999999999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17">
        <v>4</v>
      </c>
      <c r="B127" s="37" t="s">
        <v>253</v>
      </c>
      <c r="C127" s="15" t="s">
        <v>163</v>
      </c>
      <c r="D127" s="163">
        <v>11</v>
      </c>
      <c r="E127" s="163">
        <v>1</v>
      </c>
      <c r="F127" s="162">
        <v>13248.83</v>
      </c>
      <c r="G127" s="91">
        <f t="shared" si="9"/>
        <v>145737.13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17">
        <v>5</v>
      </c>
      <c r="B128" s="37" t="s">
        <v>254</v>
      </c>
      <c r="C128" s="15" t="s">
        <v>163</v>
      </c>
      <c r="D128" s="163">
        <v>4</v>
      </c>
      <c r="E128" s="163">
        <v>1</v>
      </c>
      <c r="F128" s="162">
        <v>8853.93</v>
      </c>
      <c r="G128" s="91">
        <f t="shared" si="9"/>
        <v>35415.72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17">
        <v>6</v>
      </c>
      <c r="B129" s="37" t="s">
        <v>255</v>
      </c>
      <c r="C129" s="15" t="s">
        <v>163</v>
      </c>
      <c r="D129" s="163">
        <v>3</v>
      </c>
      <c r="E129" s="163">
        <v>1</v>
      </c>
      <c r="F129" s="162">
        <v>2198.8</v>
      </c>
      <c r="G129" s="91">
        <f t="shared" si="9"/>
        <v>6596.400000000001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17"/>
      <c r="B130" s="81" t="s">
        <v>117</v>
      </c>
      <c r="C130" s="16"/>
      <c r="D130" s="58"/>
      <c r="E130" s="58"/>
      <c r="F130" s="144"/>
      <c r="G130" s="91">
        <f>G124+G125+G126+G127+G128+G129</f>
        <v>228047.86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17"/>
      <c r="B131" s="81" t="s">
        <v>157</v>
      </c>
      <c r="C131" s="16"/>
      <c r="D131" s="58"/>
      <c r="E131" s="58"/>
      <c r="F131" s="144"/>
      <c r="G131" s="91">
        <f>G130*1.15</f>
        <v>262255.039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17"/>
      <c r="B132" s="68" t="s">
        <v>118</v>
      </c>
      <c r="C132" s="16"/>
      <c r="D132" s="58"/>
      <c r="E132" s="58"/>
      <c r="F132" s="144"/>
      <c r="G132" s="62">
        <f>G131*1.18</f>
        <v>309460.94602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37"/>
      <c r="B133" s="68" t="s">
        <v>119</v>
      </c>
      <c r="C133" s="16" t="s">
        <v>166</v>
      </c>
      <c r="D133" s="58"/>
      <c r="E133" s="58"/>
      <c r="F133" s="144"/>
      <c r="G133" s="62">
        <f>G132/C5/12</f>
        <v>0.42897037723661074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19" t="s">
        <v>167</v>
      </c>
      <c r="B134" s="118" t="s">
        <v>82</v>
      </c>
      <c r="C134" s="45"/>
      <c r="D134" s="32" t="s">
        <v>144</v>
      </c>
      <c r="E134" s="45"/>
      <c r="F134" s="118"/>
      <c r="G134" s="45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24">
      <c r="A135" s="12">
        <v>1</v>
      </c>
      <c r="B135" s="47" t="s">
        <v>168</v>
      </c>
      <c r="C135" s="94" t="s">
        <v>79</v>
      </c>
      <c r="D135" s="170">
        <v>24</v>
      </c>
      <c r="E135" s="95"/>
      <c r="F135" s="157">
        <v>86.93</v>
      </c>
      <c r="G135" s="46">
        <f>D135*F135</f>
        <v>2086.32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12">
        <v>2</v>
      </c>
      <c r="B136" s="40" t="s">
        <v>83</v>
      </c>
      <c r="C136" s="94" t="s">
        <v>84</v>
      </c>
      <c r="D136" s="170">
        <v>297</v>
      </c>
      <c r="E136" s="95"/>
      <c r="F136" s="157">
        <v>30.15</v>
      </c>
      <c r="G136" s="46">
        <f aca="true" t="shared" si="10" ref="G136:G156">D136*F136</f>
        <v>8954.55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12">
        <v>3</v>
      </c>
      <c r="B137" s="40" t="s">
        <v>85</v>
      </c>
      <c r="C137" s="94" t="s">
        <v>86</v>
      </c>
      <c r="D137" s="170">
        <v>290</v>
      </c>
      <c r="E137" s="95"/>
      <c r="F137" s="158">
        <v>354.75</v>
      </c>
      <c r="G137" s="46">
        <f t="shared" si="10"/>
        <v>102877.5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12">
        <v>4</v>
      </c>
      <c r="B138" s="40" t="s">
        <v>169</v>
      </c>
      <c r="C138" s="94" t="s">
        <v>87</v>
      </c>
      <c r="D138" s="170">
        <v>191</v>
      </c>
      <c r="E138" s="95"/>
      <c r="F138" s="157">
        <v>190.74</v>
      </c>
      <c r="G138" s="46">
        <f t="shared" si="10"/>
        <v>36431.340000000004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24">
      <c r="A139" s="12">
        <v>5</v>
      </c>
      <c r="B139" s="40" t="s">
        <v>170</v>
      </c>
      <c r="C139" s="94" t="s">
        <v>56</v>
      </c>
      <c r="D139" s="170">
        <v>16</v>
      </c>
      <c r="E139" s="95"/>
      <c r="F139" s="157">
        <v>248.34</v>
      </c>
      <c r="G139" s="46">
        <f t="shared" si="10"/>
        <v>3973.44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12">
        <v>6</v>
      </c>
      <c r="B140" s="40" t="s">
        <v>88</v>
      </c>
      <c r="C140" s="94" t="s">
        <v>56</v>
      </c>
      <c r="D140" s="170">
        <v>0</v>
      </c>
      <c r="E140" s="95"/>
      <c r="F140" s="157">
        <v>88.69</v>
      </c>
      <c r="G140" s="46">
        <f t="shared" si="10"/>
        <v>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24">
      <c r="A141" s="12">
        <v>7</v>
      </c>
      <c r="B141" s="40" t="s">
        <v>171</v>
      </c>
      <c r="C141" s="94" t="s">
        <v>89</v>
      </c>
      <c r="D141" s="170">
        <v>7800</v>
      </c>
      <c r="E141" s="95"/>
      <c r="F141" s="157">
        <v>2.13</v>
      </c>
      <c r="G141" s="46">
        <f t="shared" si="10"/>
        <v>16614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12">
        <v>8</v>
      </c>
      <c r="B142" s="47" t="s">
        <v>172</v>
      </c>
      <c r="C142" s="94" t="s">
        <v>56</v>
      </c>
      <c r="D142" s="170">
        <v>1</v>
      </c>
      <c r="E142" s="95"/>
      <c r="F142" s="157">
        <v>63.87</v>
      </c>
      <c r="G142" s="46">
        <f t="shared" si="10"/>
        <v>63.87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12">
        <v>9</v>
      </c>
      <c r="B143" s="47" t="s">
        <v>173</v>
      </c>
      <c r="C143" s="94" t="s">
        <v>48</v>
      </c>
      <c r="D143" s="170">
        <v>100</v>
      </c>
      <c r="E143" s="95"/>
      <c r="F143" s="157">
        <v>220.9</v>
      </c>
      <c r="G143" s="46">
        <f t="shared" si="10"/>
        <v>22090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8">
        <v>10</v>
      </c>
      <c r="B144" s="47" t="s">
        <v>90</v>
      </c>
      <c r="C144" s="94" t="s">
        <v>89</v>
      </c>
      <c r="D144" s="170">
        <v>1280</v>
      </c>
      <c r="E144" s="95"/>
      <c r="F144" s="157">
        <v>14.19</v>
      </c>
      <c r="G144" s="46">
        <f t="shared" si="10"/>
        <v>18163.2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8">
        <v>11</v>
      </c>
      <c r="B145" s="47" t="s">
        <v>174</v>
      </c>
      <c r="C145" s="94" t="s">
        <v>56</v>
      </c>
      <c r="D145" s="170">
        <v>0</v>
      </c>
      <c r="E145" s="95"/>
      <c r="F145" s="157">
        <v>183.33</v>
      </c>
      <c r="G145" s="46">
        <f t="shared" si="10"/>
        <v>0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8">
        <v>12</v>
      </c>
      <c r="B146" s="47" t="s">
        <v>175</v>
      </c>
      <c r="C146" s="94" t="s">
        <v>56</v>
      </c>
      <c r="D146" s="170">
        <v>0</v>
      </c>
      <c r="E146" s="95"/>
      <c r="F146" s="157">
        <v>102.01</v>
      </c>
      <c r="G146" s="46">
        <f t="shared" si="10"/>
        <v>0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8">
        <v>13</v>
      </c>
      <c r="B147" s="47" t="s">
        <v>176</v>
      </c>
      <c r="C147" s="94" t="s">
        <v>56</v>
      </c>
      <c r="D147" s="170">
        <v>84</v>
      </c>
      <c r="E147" s="95"/>
      <c r="F147" s="157">
        <v>84.25</v>
      </c>
      <c r="G147" s="46">
        <f t="shared" si="10"/>
        <v>7077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8">
        <v>14</v>
      </c>
      <c r="B148" s="47" t="s">
        <v>177</v>
      </c>
      <c r="C148" s="94" t="s">
        <v>56</v>
      </c>
      <c r="D148" s="170">
        <v>3</v>
      </c>
      <c r="E148" s="95"/>
      <c r="F148" s="157">
        <v>393.15</v>
      </c>
      <c r="G148" s="46">
        <f t="shared" si="10"/>
        <v>1179.4499999999998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8">
        <v>15</v>
      </c>
      <c r="B149" s="47" t="s">
        <v>178</v>
      </c>
      <c r="C149" s="94" t="s">
        <v>89</v>
      </c>
      <c r="D149" s="170">
        <v>4</v>
      </c>
      <c r="E149" s="95"/>
      <c r="F149" s="157">
        <v>179.68</v>
      </c>
      <c r="G149" s="46">
        <f t="shared" si="10"/>
        <v>718.72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8">
        <v>16</v>
      </c>
      <c r="B150" s="47" t="s">
        <v>179</v>
      </c>
      <c r="C150" s="94" t="s">
        <v>91</v>
      </c>
      <c r="D150" s="170">
        <v>50</v>
      </c>
      <c r="E150" s="95"/>
      <c r="F150" s="157">
        <v>135.49</v>
      </c>
      <c r="G150" s="46">
        <f t="shared" si="10"/>
        <v>6774.5</v>
      </c>
      <c r="H150" s="121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8">
        <v>17</v>
      </c>
      <c r="B151" s="47" t="s">
        <v>92</v>
      </c>
      <c r="C151" s="94" t="s">
        <v>93</v>
      </c>
      <c r="D151" s="170">
        <v>34</v>
      </c>
      <c r="E151" s="95"/>
      <c r="F151" s="157">
        <v>63.87</v>
      </c>
      <c r="G151" s="46">
        <f t="shared" si="10"/>
        <v>2171.58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8">
        <v>18</v>
      </c>
      <c r="B152" s="47" t="s">
        <v>94</v>
      </c>
      <c r="C152" s="94" t="s">
        <v>31</v>
      </c>
      <c r="D152" s="170">
        <v>35.24</v>
      </c>
      <c r="E152" s="95"/>
      <c r="F152" s="157">
        <v>709.5</v>
      </c>
      <c r="G152" s="46">
        <f t="shared" si="10"/>
        <v>25002.780000000002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24">
      <c r="A153" s="48">
        <v>19</v>
      </c>
      <c r="B153" s="47" t="s">
        <v>180</v>
      </c>
      <c r="C153" s="94" t="s">
        <v>56</v>
      </c>
      <c r="D153" s="170">
        <v>135</v>
      </c>
      <c r="E153" s="95"/>
      <c r="F153" s="157">
        <v>35.48</v>
      </c>
      <c r="G153" s="46">
        <f t="shared" si="10"/>
        <v>4789.799999999999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8">
        <v>20</v>
      </c>
      <c r="B154" s="47" t="s">
        <v>95</v>
      </c>
      <c r="C154" s="94" t="s">
        <v>56</v>
      </c>
      <c r="D154" s="171">
        <v>11</v>
      </c>
      <c r="E154" s="95"/>
      <c r="F154" s="159">
        <v>248.34</v>
      </c>
      <c r="G154" s="46">
        <f t="shared" si="10"/>
        <v>2731.7400000000002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12">
        <v>21</v>
      </c>
      <c r="B155" s="50" t="s">
        <v>96</v>
      </c>
      <c r="C155" s="94" t="s">
        <v>181</v>
      </c>
      <c r="D155" s="171">
        <v>0</v>
      </c>
      <c r="E155" s="95"/>
      <c r="F155" s="154">
        <v>177.38</v>
      </c>
      <c r="G155" s="46">
        <f t="shared" si="10"/>
        <v>0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12">
        <v>22</v>
      </c>
      <c r="B156" s="50" t="s">
        <v>97</v>
      </c>
      <c r="C156" s="94" t="s">
        <v>56</v>
      </c>
      <c r="D156" s="172">
        <v>6</v>
      </c>
      <c r="E156" s="95"/>
      <c r="F156" s="159">
        <v>58.53</v>
      </c>
      <c r="G156" s="46">
        <f t="shared" si="10"/>
        <v>351.18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12"/>
      <c r="B157" s="81" t="s">
        <v>117</v>
      </c>
      <c r="C157" s="51"/>
      <c r="D157" s="49"/>
      <c r="E157" s="49"/>
      <c r="F157" s="134"/>
      <c r="G157" s="52">
        <f>SUM(G135:G156)</f>
        <v>262050.96999999997</v>
      </c>
      <c r="H157" s="4">
        <v>0.19</v>
      </c>
      <c r="I157" s="121">
        <f>G160/H157</f>
        <v>2.594379310417784</v>
      </c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12"/>
      <c r="B158" s="81" t="s">
        <v>157</v>
      </c>
      <c r="C158" s="51"/>
      <c r="D158" s="49"/>
      <c r="E158" s="49"/>
      <c r="F158" s="134"/>
      <c r="G158" s="52">
        <f>(G157*15%)+G157</f>
        <v>301358.61549999996</v>
      </c>
      <c r="H158" s="4">
        <v>1.96</v>
      </c>
      <c r="I158" s="4">
        <v>1</v>
      </c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12"/>
      <c r="B159" s="68" t="s">
        <v>118</v>
      </c>
      <c r="C159" s="51"/>
      <c r="D159" s="49"/>
      <c r="E159" s="49"/>
      <c r="F159" s="134"/>
      <c r="G159" s="60">
        <f>G158*1.18</f>
        <v>355603.1662899999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12"/>
      <c r="B160" s="68" t="s">
        <v>119</v>
      </c>
      <c r="C160" s="15" t="s">
        <v>11</v>
      </c>
      <c r="D160" s="49"/>
      <c r="E160" s="49"/>
      <c r="F160" s="134"/>
      <c r="G160" s="60">
        <f>G159/C5/12</f>
        <v>0.49293206897937897</v>
      </c>
      <c r="H160" s="4">
        <v>2.26</v>
      </c>
      <c r="I160" s="4">
        <v>1</v>
      </c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19" t="s">
        <v>182</v>
      </c>
      <c r="B161" s="22" t="s">
        <v>98</v>
      </c>
      <c r="C161" s="16" t="s">
        <v>99</v>
      </c>
      <c r="D161" s="132">
        <f>C5</f>
        <v>60117</v>
      </c>
      <c r="E161" s="23"/>
      <c r="F161" s="160">
        <v>2.26</v>
      </c>
      <c r="G161" s="129">
        <f>D161*F161*12</f>
        <v>1630373.0399999998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19"/>
      <c r="B162" s="22"/>
      <c r="C162" s="16"/>
      <c r="D162" s="23"/>
      <c r="E162" s="23"/>
      <c r="F162" s="146"/>
      <c r="G162" s="53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19" t="s">
        <v>21</v>
      </c>
      <c r="B163" s="31" t="s">
        <v>101</v>
      </c>
      <c r="C163" s="16" t="s">
        <v>99</v>
      </c>
      <c r="D163" s="132">
        <f>C5</f>
        <v>60117</v>
      </c>
      <c r="E163" s="23"/>
      <c r="F163" s="160">
        <v>2.67</v>
      </c>
      <c r="G163" s="129">
        <f>D163*F163*12</f>
        <v>1926148.6799999997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19"/>
      <c r="B164" s="31"/>
      <c r="C164" s="16"/>
      <c r="D164" s="96"/>
      <c r="E164" s="96"/>
      <c r="F164" s="146"/>
      <c r="G164" s="53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24">
      <c r="A165" s="119" t="s">
        <v>23</v>
      </c>
      <c r="B165" s="30" t="s">
        <v>20</v>
      </c>
      <c r="C165" s="16" t="s">
        <v>11</v>
      </c>
      <c r="D165" s="132">
        <f>C5</f>
        <v>60117</v>
      </c>
      <c r="E165" s="23"/>
      <c r="F165" s="148">
        <v>1.69</v>
      </c>
      <c r="G165" s="129">
        <f>D165*F165*12</f>
        <v>1219172.76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119"/>
      <c r="B166" s="30"/>
      <c r="C166" s="16"/>
      <c r="D166" s="23"/>
      <c r="E166" s="23"/>
      <c r="F166" s="137"/>
      <c r="G166" s="25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119" t="s">
        <v>100</v>
      </c>
      <c r="B167" s="30" t="s">
        <v>22</v>
      </c>
      <c r="C167" s="16" t="s">
        <v>11</v>
      </c>
      <c r="D167" s="132">
        <f>C5</f>
        <v>60117</v>
      </c>
      <c r="E167" s="23"/>
      <c r="F167" s="148">
        <v>1.12</v>
      </c>
      <c r="G167" s="129">
        <f>D167*F167*12</f>
        <v>807972.4800000001</v>
      </c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37"/>
      <c r="B168" s="41" t="s">
        <v>102</v>
      </c>
      <c r="C168" s="16" t="s">
        <v>103</v>
      </c>
      <c r="D168" s="23"/>
      <c r="E168" s="23"/>
      <c r="F168" s="136"/>
      <c r="G168" s="54">
        <f>G22+G27+G28+G55+G58+G78+G104+G120+G131+G158+G161+G163+G165+G167</f>
        <v>10693138.088609999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20"/>
      <c r="B169" s="45" t="s">
        <v>196</v>
      </c>
      <c r="C169" s="16" t="s">
        <v>99</v>
      </c>
      <c r="D169" s="15"/>
      <c r="E169" s="15"/>
      <c r="F169" s="136"/>
      <c r="G169" s="55">
        <f>F165+F163+G160+G122+G106+G80+G59+F28+F27+G24+G57+G133+F167+F161</f>
        <v>15.814869116001299</v>
      </c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20"/>
      <c r="B170" s="37" t="s">
        <v>197</v>
      </c>
      <c r="C170" s="16"/>
      <c r="D170" s="15"/>
      <c r="E170" s="15"/>
      <c r="F170" s="136"/>
      <c r="G170" s="55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20"/>
      <c r="B171" s="41" t="s">
        <v>243</v>
      </c>
      <c r="C171" s="16" t="s">
        <v>99</v>
      </c>
      <c r="D171" s="15"/>
      <c r="E171" s="15"/>
      <c r="F171" s="136"/>
      <c r="G171" s="55">
        <v>15.32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20"/>
      <c r="B172" s="41" t="s">
        <v>244</v>
      </c>
      <c r="C172" s="16" t="s">
        <v>99</v>
      </c>
      <c r="D172" s="15"/>
      <c r="E172" s="15"/>
      <c r="F172" s="16"/>
      <c r="G172" s="55">
        <f>G169*2-G171</f>
        <v>16.309738232002598</v>
      </c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2"/>
      <c r="D173" s="3"/>
      <c r="E173" s="3"/>
      <c r="F173" s="9"/>
      <c r="G173" s="56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 t="s">
        <v>245</v>
      </c>
      <c r="C174" s="2"/>
      <c r="D174" s="3"/>
      <c r="E174" s="3"/>
      <c r="F174" s="9"/>
      <c r="G174" s="63">
        <v>15.32</v>
      </c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 t="s">
        <v>248</v>
      </c>
      <c r="C175" s="2"/>
      <c r="D175" s="3"/>
      <c r="E175" s="3"/>
      <c r="F175" s="2"/>
      <c r="G175" s="97">
        <f>G172/G171</f>
        <v>1.0646043232377675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2"/>
      <c r="D176" s="3"/>
      <c r="E176" s="3"/>
      <c r="F176" s="2"/>
      <c r="G176" s="5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2"/>
      <c r="D177" s="3"/>
      <c r="E177" s="3"/>
      <c r="F177" s="2"/>
      <c r="G177" s="5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 t="s">
        <v>220</v>
      </c>
      <c r="C178" s="2"/>
      <c r="D178" s="3"/>
      <c r="E178" s="2"/>
      <c r="F178" s="2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2"/>
      <c r="D179" s="3"/>
      <c r="E179" s="3"/>
      <c r="F179" s="2"/>
      <c r="G179" s="5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2"/>
      <c r="D180" s="3"/>
      <c r="E180" s="3"/>
      <c r="F180" s="5"/>
      <c r="G180" s="5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7" ht="12.75">
      <c r="A181" s="4"/>
      <c r="B181" s="4"/>
      <c r="C181" s="2"/>
      <c r="D181" s="3"/>
      <c r="E181" s="3"/>
      <c r="F181" s="2"/>
      <c r="G181" s="5"/>
    </row>
    <row r="182" spans="1:7" ht="12.75">
      <c r="A182" s="4"/>
      <c r="B182" s="4"/>
      <c r="C182" s="2"/>
      <c r="D182" s="3"/>
      <c r="E182" s="3"/>
      <c r="F182" s="2"/>
      <c r="G182" s="5"/>
    </row>
    <row r="183" ht="12.75">
      <c r="F183" s="2"/>
    </row>
    <row r="184" ht="12.75">
      <c r="F184" s="2"/>
    </row>
  </sheetData>
  <sheetProtection/>
  <mergeCells count="3">
    <mergeCell ref="A2:G2"/>
    <mergeCell ref="A3:G3"/>
    <mergeCell ref="B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53">
      <selection activeCell="I63" sqref="I63"/>
    </sheetView>
  </sheetViews>
  <sheetFormatPr defaultColWidth="9.140625" defaultRowHeight="12.75"/>
  <cols>
    <col min="1" max="1" width="5.421875" style="0" customWidth="1"/>
    <col min="2" max="2" width="36.28125" style="0" customWidth="1"/>
  </cols>
  <sheetData>
    <row r="1" spans="1:7" ht="12.75">
      <c r="A1" s="1"/>
      <c r="B1" s="1"/>
      <c r="C1" s="2"/>
      <c r="D1" s="3"/>
      <c r="E1" s="3"/>
      <c r="F1" s="200" t="s">
        <v>0</v>
      </c>
      <c r="G1" s="200"/>
    </row>
    <row r="2" spans="1:7" ht="12.75">
      <c r="A2" s="201" t="s">
        <v>105</v>
      </c>
      <c r="B2" s="201"/>
      <c r="C2" s="201"/>
      <c r="D2" s="201"/>
      <c r="E2" s="201"/>
      <c r="F2" s="201"/>
      <c r="G2" s="201"/>
    </row>
    <row r="3" spans="1:7" ht="12.75">
      <c r="A3" s="201" t="s">
        <v>256</v>
      </c>
      <c r="B3" s="201"/>
      <c r="C3" s="201"/>
      <c r="D3" s="201"/>
      <c r="E3" s="201"/>
      <c r="F3" s="201"/>
      <c r="G3" s="201"/>
    </row>
    <row r="4" spans="1:7" ht="12.75">
      <c r="A4" s="1"/>
      <c r="B4" s="6" t="s">
        <v>257</v>
      </c>
      <c r="C4" s="2"/>
      <c r="D4" s="3"/>
      <c r="E4" s="3"/>
      <c r="F4" s="2"/>
      <c r="G4" s="2"/>
    </row>
    <row r="5" spans="1:7" ht="12.75">
      <c r="A5" s="1"/>
      <c r="B5" s="7" t="s">
        <v>1</v>
      </c>
      <c r="C5" s="131">
        <v>3398.9</v>
      </c>
      <c r="D5" s="8"/>
      <c r="E5" s="8"/>
      <c r="F5" s="9"/>
      <c r="G5" s="9"/>
    </row>
    <row r="6" spans="1:7" ht="12.75">
      <c r="A6" s="1"/>
      <c r="B6" s="5"/>
      <c r="C6" s="2"/>
      <c r="D6" s="3"/>
      <c r="E6" s="3"/>
      <c r="F6" s="2"/>
      <c r="G6" s="2"/>
    </row>
    <row r="7" spans="1:7" ht="24">
      <c r="A7" s="10" t="s">
        <v>2</v>
      </c>
      <c r="B7" s="11" t="s">
        <v>3</v>
      </c>
      <c r="C7" s="12" t="s">
        <v>4</v>
      </c>
      <c r="D7" s="13" t="s">
        <v>5</v>
      </c>
      <c r="E7" s="65" t="s">
        <v>187</v>
      </c>
      <c r="F7" s="135" t="s">
        <v>6</v>
      </c>
      <c r="G7" s="61" t="s">
        <v>104</v>
      </c>
    </row>
    <row r="8" spans="1:7" ht="12.75">
      <c r="A8" s="17">
        <v>1</v>
      </c>
      <c r="B8" s="17">
        <v>2</v>
      </c>
      <c r="C8" s="16">
        <v>3</v>
      </c>
      <c r="D8" s="18">
        <v>4</v>
      </c>
      <c r="E8" s="18">
        <v>5</v>
      </c>
      <c r="F8" s="136">
        <v>6</v>
      </c>
      <c r="G8" s="17">
        <v>7</v>
      </c>
    </row>
    <row r="9" spans="1:7" ht="12.75" customHeight="1">
      <c r="A9" s="19" t="s">
        <v>7</v>
      </c>
      <c r="B9" s="31" t="s">
        <v>24</v>
      </c>
      <c r="C9" s="24"/>
      <c r="D9" s="32"/>
      <c r="E9" s="32"/>
      <c r="F9" s="136"/>
      <c r="G9" s="17"/>
    </row>
    <row r="10" spans="1:7" ht="12.75">
      <c r="A10" s="19" t="s">
        <v>9</v>
      </c>
      <c r="B10" s="88" t="s">
        <v>40</v>
      </c>
      <c r="C10" s="89"/>
      <c r="D10" s="32" t="s">
        <v>144</v>
      </c>
      <c r="E10" s="17"/>
      <c r="F10" s="143"/>
      <c r="G10" s="17"/>
    </row>
    <row r="11" spans="1:7" ht="36">
      <c r="A11" s="37">
        <v>1</v>
      </c>
      <c r="B11" s="43" t="s">
        <v>41</v>
      </c>
      <c r="C11" s="90" t="s">
        <v>42</v>
      </c>
      <c r="D11" s="168">
        <v>2.63</v>
      </c>
      <c r="E11" s="59"/>
      <c r="F11" s="156">
        <v>709.5</v>
      </c>
      <c r="G11" s="91">
        <f>D11*F11</f>
        <v>1865.985</v>
      </c>
    </row>
    <row r="12" spans="1:7" ht="24.75" customHeight="1">
      <c r="A12" s="37">
        <v>2</v>
      </c>
      <c r="B12" s="43" t="s">
        <v>273</v>
      </c>
      <c r="C12" s="90" t="s">
        <v>44</v>
      </c>
      <c r="D12" s="169">
        <v>8</v>
      </c>
      <c r="E12" s="59"/>
      <c r="F12" s="156">
        <v>273.21</v>
      </c>
      <c r="G12" s="91">
        <f aca="true" t="shared" si="0" ref="G12:G18">D12*F12</f>
        <v>2185.68</v>
      </c>
    </row>
    <row r="13" spans="1:7" ht="23.25" customHeight="1">
      <c r="A13" s="37">
        <v>3</v>
      </c>
      <c r="B13" s="43" t="s">
        <v>274</v>
      </c>
      <c r="C13" s="90" t="s">
        <v>44</v>
      </c>
      <c r="D13" s="169">
        <v>0</v>
      </c>
      <c r="E13" s="59"/>
      <c r="F13" s="156">
        <v>296.6</v>
      </c>
      <c r="G13" s="91">
        <f t="shared" si="0"/>
        <v>0</v>
      </c>
    </row>
    <row r="14" spans="1:7" ht="12.75">
      <c r="A14" s="37">
        <v>4</v>
      </c>
      <c r="B14" s="43" t="s">
        <v>206</v>
      </c>
      <c r="C14" s="90" t="s">
        <v>46</v>
      </c>
      <c r="D14" s="169">
        <v>10</v>
      </c>
      <c r="E14" s="59"/>
      <c r="F14" s="156">
        <v>24.16</v>
      </c>
      <c r="G14" s="91">
        <f t="shared" si="0"/>
        <v>241.6</v>
      </c>
    </row>
    <row r="15" spans="1:7" ht="12.75">
      <c r="A15" s="37">
        <v>5</v>
      </c>
      <c r="B15" s="43" t="s">
        <v>47</v>
      </c>
      <c r="C15" s="90" t="s">
        <v>48</v>
      </c>
      <c r="D15" s="169">
        <v>46</v>
      </c>
      <c r="E15" s="59"/>
      <c r="F15" s="156">
        <v>47.22</v>
      </c>
      <c r="G15" s="91">
        <f t="shared" si="0"/>
        <v>2172.12</v>
      </c>
    </row>
    <row r="16" spans="1:7" ht="24">
      <c r="A16" s="37">
        <v>6</v>
      </c>
      <c r="B16" s="43" t="s">
        <v>49</v>
      </c>
      <c r="C16" s="90" t="s">
        <v>50</v>
      </c>
      <c r="D16" s="169">
        <v>35</v>
      </c>
      <c r="E16" s="59"/>
      <c r="F16" s="156">
        <v>219.12</v>
      </c>
      <c r="G16" s="91">
        <f t="shared" si="0"/>
        <v>7669.2</v>
      </c>
    </row>
    <row r="17" spans="1:7" ht="24">
      <c r="A17" s="37">
        <v>7</v>
      </c>
      <c r="B17" s="43" t="s">
        <v>51</v>
      </c>
      <c r="C17" s="90" t="s">
        <v>52</v>
      </c>
      <c r="D17" s="169">
        <v>4</v>
      </c>
      <c r="E17" s="59"/>
      <c r="F17" s="156">
        <v>141.66</v>
      </c>
      <c r="G17" s="91">
        <f t="shared" si="0"/>
        <v>566.64</v>
      </c>
    </row>
    <row r="18" spans="1:7" ht="24">
      <c r="A18" s="37">
        <v>8</v>
      </c>
      <c r="B18" s="43" t="s">
        <v>53</v>
      </c>
      <c r="C18" s="90" t="s">
        <v>46</v>
      </c>
      <c r="D18" s="169">
        <v>4</v>
      </c>
      <c r="E18" s="59"/>
      <c r="F18" s="156">
        <v>130.63</v>
      </c>
      <c r="G18" s="91">
        <f t="shared" si="0"/>
        <v>522.52</v>
      </c>
    </row>
    <row r="19" spans="1:7" ht="12.75">
      <c r="A19" s="37"/>
      <c r="B19" s="44" t="s">
        <v>156</v>
      </c>
      <c r="C19" s="92"/>
      <c r="D19" s="58"/>
      <c r="E19" s="58"/>
      <c r="F19" s="144"/>
      <c r="G19" s="91">
        <f>SUM(G11:G18)</f>
        <v>15223.744999999999</v>
      </c>
    </row>
    <row r="20" spans="1:7" ht="12.75">
      <c r="A20" s="37"/>
      <c r="B20" s="81" t="s">
        <v>118</v>
      </c>
      <c r="C20" s="92"/>
      <c r="D20" s="58"/>
      <c r="E20" s="58"/>
      <c r="F20" s="144"/>
      <c r="G20" s="62">
        <f>G19*1.18</f>
        <v>17964.019099999998</v>
      </c>
    </row>
    <row r="21" spans="1:7" ht="12.75">
      <c r="A21" s="37"/>
      <c r="B21" s="68" t="s">
        <v>119</v>
      </c>
      <c r="C21" s="15" t="s">
        <v>11</v>
      </c>
      <c r="D21" s="58"/>
      <c r="E21" s="58"/>
      <c r="F21" s="144"/>
      <c r="G21" s="62">
        <f>G20/C5/12</f>
        <v>0.4404370801337687</v>
      </c>
    </row>
    <row r="22" spans="1:7" ht="12.75">
      <c r="A22" s="19" t="s">
        <v>12</v>
      </c>
      <c r="B22" s="88" t="s">
        <v>67</v>
      </c>
      <c r="C22" s="90"/>
      <c r="D22" s="32" t="s">
        <v>144</v>
      </c>
      <c r="E22" s="57"/>
      <c r="F22" s="145"/>
      <c r="G22" s="58"/>
    </row>
    <row r="23" spans="1:7" ht="24">
      <c r="A23" s="37">
        <v>1</v>
      </c>
      <c r="B23" s="43" t="s">
        <v>68</v>
      </c>
      <c r="C23" s="90" t="s">
        <v>42</v>
      </c>
      <c r="D23" s="169">
        <v>0</v>
      </c>
      <c r="E23" s="59"/>
      <c r="F23" s="156">
        <v>709.5</v>
      </c>
      <c r="G23" s="91">
        <f>D23*F23</f>
        <v>0</v>
      </c>
    </row>
    <row r="24" spans="1:7" ht="24">
      <c r="A24" s="37">
        <v>2</v>
      </c>
      <c r="B24" s="43" t="s">
        <v>69</v>
      </c>
      <c r="C24" s="90" t="s">
        <v>70</v>
      </c>
      <c r="D24" s="169">
        <v>26</v>
      </c>
      <c r="E24" s="59"/>
      <c r="F24" s="156">
        <v>1630.65</v>
      </c>
      <c r="G24" s="91">
        <f aca="true" t="shared" si="1" ref="G24:G30">D24*F24</f>
        <v>42396.9</v>
      </c>
    </row>
    <row r="25" spans="1:7" ht="12.75">
      <c r="A25" s="37">
        <v>3</v>
      </c>
      <c r="B25" s="43" t="s">
        <v>71</v>
      </c>
      <c r="C25" s="90" t="s">
        <v>70</v>
      </c>
      <c r="D25" s="169">
        <v>0</v>
      </c>
      <c r="E25" s="59"/>
      <c r="F25" s="156">
        <v>209.3</v>
      </c>
      <c r="G25" s="91">
        <f t="shared" si="1"/>
        <v>0</v>
      </c>
    </row>
    <row r="26" spans="1:7" ht="24">
      <c r="A26" s="37">
        <v>4</v>
      </c>
      <c r="B26" s="43" t="s">
        <v>72</v>
      </c>
      <c r="C26" s="90" t="s">
        <v>73</v>
      </c>
      <c r="D26" s="169">
        <v>0</v>
      </c>
      <c r="E26" s="59"/>
      <c r="F26" s="156">
        <v>99.33</v>
      </c>
      <c r="G26" s="91">
        <f t="shared" si="1"/>
        <v>0</v>
      </c>
    </row>
    <row r="27" spans="1:7" ht="12.75">
      <c r="A27" s="37">
        <v>5</v>
      </c>
      <c r="B27" s="43" t="s">
        <v>272</v>
      </c>
      <c r="C27" s="90" t="s">
        <v>56</v>
      </c>
      <c r="D27" s="169">
        <v>92</v>
      </c>
      <c r="E27" s="59"/>
      <c r="F27" s="156">
        <v>46.21</v>
      </c>
      <c r="G27" s="91">
        <f t="shared" si="1"/>
        <v>4251.32</v>
      </c>
    </row>
    <row r="28" spans="1:7" ht="12.75">
      <c r="A28" s="37">
        <v>6</v>
      </c>
      <c r="B28" s="43" t="s">
        <v>75</v>
      </c>
      <c r="C28" s="90" t="s">
        <v>56</v>
      </c>
      <c r="D28" s="169">
        <v>0</v>
      </c>
      <c r="E28" s="59"/>
      <c r="F28" s="156">
        <v>266.16</v>
      </c>
      <c r="G28" s="91">
        <f t="shared" si="1"/>
        <v>0</v>
      </c>
    </row>
    <row r="29" spans="1:7" ht="12.75">
      <c r="A29" s="37">
        <v>7</v>
      </c>
      <c r="B29" s="43" t="s">
        <v>76</v>
      </c>
      <c r="C29" s="90" t="s">
        <v>56</v>
      </c>
      <c r="D29" s="169">
        <v>2</v>
      </c>
      <c r="E29" s="59"/>
      <c r="F29" s="156">
        <v>189.83</v>
      </c>
      <c r="G29" s="91">
        <f t="shared" si="1"/>
        <v>379.66</v>
      </c>
    </row>
    <row r="30" spans="1:7" ht="12.75">
      <c r="A30" s="37">
        <v>8</v>
      </c>
      <c r="B30" s="43" t="s">
        <v>77</v>
      </c>
      <c r="C30" s="90" t="s">
        <v>56</v>
      </c>
      <c r="D30" s="169">
        <v>8</v>
      </c>
      <c r="E30" s="59"/>
      <c r="F30" s="156">
        <v>52.4</v>
      </c>
      <c r="G30" s="91">
        <f t="shared" si="1"/>
        <v>419.2</v>
      </c>
    </row>
    <row r="31" spans="1:7" ht="12.75">
      <c r="A31" s="37"/>
      <c r="B31" s="44" t="s">
        <v>156</v>
      </c>
      <c r="C31" s="58"/>
      <c r="D31" s="92"/>
      <c r="E31" s="58"/>
      <c r="F31" s="144"/>
      <c r="G31" s="91">
        <f>SUM(G23:G30)</f>
        <v>47447.08</v>
      </c>
    </row>
    <row r="32" spans="1:7" ht="12.75">
      <c r="A32" s="37"/>
      <c r="B32" s="81" t="s">
        <v>118</v>
      </c>
      <c r="C32" s="58"/>
      <c r="D32" s="58"/>
      <c r="E32" s="58"/>
      <c r="F32" s="144"/>
      <c r="G32" s="62">
        <f>G31*1.18</f>
        <v>55987.5544</v>
      </c>
    </row>
    <row r="33" spans="1:7" ht="12.75">
      <c r="A33" s="37"/>
      <c r="B33" s="68" t="s">
        <v>119</v>
      </c>
      <c r="C33" s="16" t="s">
        <v>11</v>
      </c>
      <c r="D33" s="58"/>
      <c r="E33" s="58"/>
      <c r="F33" s="144"/>
      <c r="G33" s="62">
        <f>G32/C5/12</f>
        <v>1.3726880853609502</v>
      </c>
    </row>
    <row r="34" spans="1:7" ht="12.75">
      <c r="A34" s="19" t="s">
        <v>14</v>
      </c>
      <c r="B34" s="22" t="s">
        <v>98</v>
      </c>
      <c r="C34" s="15" t="s">
        <v>240</v>
      </c>
      <c r="D34" s="132">
        <f>C5</f>
        <v>3398.9</v>
      </c>
      <c r="E34" s="23"/>
      <c r="F34" s="160">
        <v>2.26</v>
      </c>
      <c r="G34" s="129">
        <f>D34*F34*12</f>
        <v>92178.16799999999</v>
      </c>
    </row>
    <row r="35" spans="1:7" ht="12.75">
      <c r="A35" s="19"/>
      <c r="B35" s="22"/>
      <c r="C35" s="15"/>
      <c r="D35" s="96"/>
      <c r="E35" s="23"/>
      <c r="F35" s="146"/>
      <c r="G35" s="53"/>
    </row>
    <row r="36" spans="1:7" ht="12.75">
      <c r="A36" s="19" t="s">
        <v>143</v>
      </c>
      <c r="B36" s="31" t="s">
        <v>258</v>
      </c>
      <c r="C36" s="15"/>
      <c r="D36" s="178"/>
      <c r="E36" s="23"/>
      <c r="F36" s="196"/>
      <c r="G36" s="129"/>
    </row>
    <row r="37" spans="1:7" ht="12.75">
      <c r="A37" s="19" t="s">
        <v>9</v>
      </c>
      <c r="B37" s="88" t="s">
        <v>40</v>
      </c>
      <c r="C37" s="89"/>
      <c r="D37" s="32" t="s">
        <v>144</v>
      </c>
      <c r="E37" s="17"/>
      <c r="F37" s="143"/>
      <c r="G37" s="17"/>
    </row>
    <row r="38" spans="1:7" ht="24">
      <c r="A38" s="37">
        <v>1</v>
      </c>
      <c r="B38" s="43" t="s">
        <v>259</v>
      </c>
      <c r="C38" s="90" t="s">
        <v>260</v>
      </c>
      <c r="D38" s="168">
        <v>5</v>
      </c>
      <c r="E38" s="59"/>
      <c r="F38" s="156">
        <v>252.52</v>
      </c>
      <c r="G38" s="91">
        <f>D38*F38</f>
        <v>1262.6000000000001</v>
      </c>
    </row>
    <row r="39" spans="1:7" ht="12.75">
      <c r="A39" s="37">
        <v>2</v>
      </c>
      <c r="B39" s="43" t="s">
        <v>261</v>
      </c>
      <c r="C39" s="90" t="s">
        <v>56</v>
      </c>
      <c r="D39" s="169">
        <v>8</v>
      </c>
      <c r="E39" s="59"/>
      <c r="F39" s="156">
        <v>176.42</v>
      </c>
      <c r="G39" s="91">
        <f aca="true" t="shared" si="2" ref="G39:G44">D39*F39</f>
        <v>1411.36</v>
      </c>
    </row>
    <row r="40" spans="1:7" ht="24">
      <c r="A40" s="37">
        <v>3</v>
      </c>
      <c r="B40" s="43" t="s">
        <v>262</v>
      </c>
      <c r="C40" s="90" t="s">
        <v>260</v>
      </c>
      <c r="D40" s="169">
        <v>3</v>
      </c>
      <c r="E40" s="59"/>
      <c r="F40" s="156">
        <v>473.13</v>
      </c>
      <c r="G40" s="91">
        <f t="shared" si="2"/>
        <v>1419.3899999999999</v>
      </c>
    </row>
    <row r="41" spans="1:7" ht="13.5" customHeight="1">
      <c r="A41" s="37">
        <v>4</v>
      </c>
      <c r="B41" s="43" t="s">
        <v>263</v>
      </c>
      <c r="C41" s="90" t="s">
        <v>260</v>
      </c>
      <c r="D41" s="169">
        <v>2</v>
      </c>
      <c r="E41" s="59"/>
      <c r="F41" s="156">
        <v>437.96</v>
      </c>
      <c r="G41" s="91">
        <f t="shared" si="2"/>
        <v>875.92</v>
      </c>
    </row>
    <row r="42" spans="1:7" ht="24" customHeight="1">
      <c r="A42" s="37">
        <v>5</v>
      </c>
      <c r="B42" s="43" t="s">
        <v>264</v>
      </c>
      <c r="C42" s="90" t="s">
        <v>48</v>
      </c>
      <c r="D42" s="169">
        <v>7</v>
      </c>
      <c r="E42" s="59"/>
      <c r="F42" s="156">
        <v>298.35</v>
      </c>
      <c r="G42" s="91">
        <f t="shared" si="2"/>
        <v>2088.4500000000003</v>
      </c>
    </row>
    <row r="43" spans="1:7" ht="24.75" customHeight="1">
      <c r="A43" s="37">
        <v>6</v>
      </c>
      <c r="B43" s="43" t="s">
        <v>265</v>
      </c>
      <c r="C43" s="90" t="s">
        <v>260</v>
      </c>
      <c r="D43" s="169">
        <v>2</v>
      </c>
      <c r="E43" s="59"/>
      <c r="F43" s="156">
        <v>690.47</v>
      </c>
      <c r="G43" s="91">
        <f t="shared" si="2"/>
        <v>1380.94</v>
      </c>
    </row>
    <row r="44" spans="1:7" ht="12.75">
      <c r="A44" s="37">
        <v>7</v>
      </c>
      <c r="B44" s="43" t="s">
        <v>266</v>
      </c>
      <c r="C44" s="90" t="s">
        <v>56</v>
      </c>
      <c r="D44" s="169">
        <v>3</v>
      </c>
      <c r="E44" s="59"/>
      <c r="F44" s="156">
        <v>278.27</v>
      </c>
      <c r="G44" s="91">
        <f t="shared" si="2"/>
        <v>834.81</v>
      </c>
    </row>
    <row r="45" spans="1:7" ht="12.75">
      <c r="A45" s="37"/>
      <c r="B45" s="44" t="s">
        <v>156</v>
      </c>
      <c r="C45" s="92"/>
      <c r="D45" s="58"/>
      <c r="E45" s="58"/>
      <c r="F45" s="144"/>
      <c r="G45" s="91">
        <f>SUM(G38:G44)</f>
        <v>9273.47</v>
      </c>
    </row>
    <row r="46" spans="1:7" ht="12.75">
      <c r="A46" s="37"/>
      <c r="B46" s="81" t="s">
        <v>118</v>
      </c>
      <c r="C46" s="92"/>
      <c r="D46" s="58"/>
      <c r="E46" s="58"/>
      <c r="F46" s="144"/>
      <c r="G46" s="62">
        <f>G45*1.18</f>
        <v>10942.694599999999</v>
      </c>
    </row>
    <row r="47" spans="1:7" ht="12.75">
      <c r="A47" s="37"/>
      <c r="B47" s="68" t="s">
        <v>119</v>
      </c>
      <c r="C47" s="15" t="s">
        <v>11</v>
      </c>
      <c r="D47" s="58"/>
      <c r="E47" s="58"/>
      <c r="F47" s="144"/>
      <c r="G47" s="62">
        <f>G46/C5/12</f>
        <v>0.2682900987574411</v>
      </c>
    </row>
    <row r="48" spans="1:7" ht="12.75">
      <c r="A48" s="19" t="s">
        <v>12</v>
      </c>
      <c r="B48" s="88" t="s">
        <v>67</v>
      </c>
      <c r="C48" s="90"/>
      <c r="D48" s="32" t="s">
        <v>144</v>
      </c>
      <c r="E48" s="57"/>
      <c r="F48" s="145"/>
      <c r="G48" s="58"/>
    </row>
    <row r="49" spans="1:7" ht="12.75">
      <c r="A49" s="37">
        <v>1</v>
      </c>
      <c r="B49" s="43" t="s">
        <v>267</v>
      </c>
      <c r="C49" s="90" t="s">
        <v>56</v>
      </c>
      <c r="D49" s="169">
        <v>3</v>
      </c>
      <c r="E49" s="59"/>
      <c r="F49" s="156">
        <v>422.38</v>
      </c>
      <c r="G49" s="91">
        <f>D49*F49</f>
        <v>1267.1399999999999</v>
      </c>
    </row>
    <row r="50" spans="1:7" ht="12.75">
      <c r="A50" s="37">
        <v>2</v>
      </c>
      <c r="B50" s="43" t="s">
        <v>268</v>
      </c>
      <c r="C50" s="90" t="s">
        <v>56</v>
      </c>
      <c r="D50" s="169">
        <v>3</v>
      </c>
      <c r="E50" s="59"/>
      <c r="F50" s="156">
        <v>204.71</v>
      </c>
      <c r="G50" s="91">
        <f>D50*F50</f>
        <v>614.13</v>
      </c>
    </row>
    <row r="51" spans="1:7" ht="24">
      <c r="A51" s="37">
        <v>3</v>
      </c>
      <c r="B51" s="43" t="s">
        <v>269</v>
      </c>
      <c r="C51" s="90" t="s">
        <v>260</v>
      </c>
      <c r="D51" s="169">
        <v>2</v>
      </c>
      <c r="E51" s="59"/>
      <c r="F51" s="156">
        <v>834.19</v>
      </c>
      <c r="G51" s="91">
        <f>D51*F51</f>
        <v>1668.38</v>
      </c>
    </row>
    <row r="52" spans="1:7" ht="24">
      <c r="A52" s="37">
        <v>4</v>
      </c>
      <c r="B52" s="43" t="s">
        <v>270</v>
      </c>
      <c r="C52" s="90" t="s">
        <v>260</v>
      </c>
      <c r="D52" s="169">
        <v>2</v>
      </c>
      <c r="E52" s="59"/>
      <c r="F52" s="156">
        <v>561.48</v>
      </c>
      <c r="G52" s="91">
        <f>D52*F52</f>
        <v>1122.96</v>
      </c>
    </row>
    <row r="53" spans="1:7" ht="12.75">
      <c r="A53" s="37">
        <v>5</v>
      </c>
      <c r="B53" s="43" t="s">
        <v>271</v>
      </c>
      <c r="C53" s="90" t="s">
        <v>56</v>
      </c>
      <c r="D53" s="169">
        <v>4</v>
      </c>
      <c r="E53" s="59"/>
      <c r="F53" s="156">
        <v>235.59</v>
      </c>
      <c r="G53" s="91">
        <f>D53*F53</f>
        <v>942.36</v>
      </c>
    </row>
    <row r="54" spans="1:7" ht="12.75">
      <c r="A54" s="37"/>
      <c r="B54" s="44" t="s">
        <v>156</v>
      </c>
      <c r="C54" s="58"/>
      <c r="D54" s="92"/>
      <c r="E54" s="58"/>
      <c r="F54" s="144"/>
      <c r="G54" s="91">
        <f>SUM(G49:G53)</f>
        <v>5614.97</v>
      </c>
    </row>
    <row r="55" spans="1:7" ht="12.75">
      <c r="A55" s="37"/>
      <c r="B55" s="81" t="s">
        <v>118</v>
      </c>
      <c r="C55" s="58"/>
      <c r="D55" s="58"/>
      <c r="E55" s="58"/>
      <c r="F55" s="144"/>
      <c r="G55" s="62">
        <f>G54*1.18</f>
        <v>6625.6646</v>
      </c>
    </row>
    <row r="56" spans="1:7" ht="12.75">
      <c r="A56" s="37"/>
      <c r="B56" s="68" t="s">
        <v>119</v>
      </c>
      <c r="C56" s="16" t="s">
        <v>11</v>
      </c>
      <c r="D56" s="58"/>
      <c r="E56" s="58"/>
      <c r="F56" s="144"/>
      <c r="G56" s="62">
        <f>G55/C5/12</f>
        <v>0.16244629635078014</v>
      </c>
    </row>
    <row r="57" spans="1:7" ht="24">
      <c r="A57" s="19" t="s">
        <v>23</v>
      </c>
      <c r="B57" s="30" t="s">
        <v>20</v>
      </c>
      <c r="C57" s="16" t="s">
        <v>239</v>
      </c>
      <c r="D57" s="132">
        <f>C5</f>
        <v>3398.9</v>
      </c>
      <c r="E57" s="23"/>
      <c r="F57" s="148">
        <v>0.71</v>
      </c>
      <c r="G57" s="25">
        <f>F57*D57*12</f>
        <v>28958.628</v>
      </c>
    </row>
    <row r="58" spans="1:7" ht="12.75">
      <c r="A58" s="19"/>
      <c r="B58" s="30"/>
      <c r="C58" s="16"/>
      <c r="D58" s="23"/>
      <c r="E58" s="23"/>
      <c r="F58" s="137"/>
      <c r="G58" s="25"/>
    </row>
    <row r="59" spans="1:7" ht="12.75">
      <c r="A59" s="19" t="s">
        <v>100</v>
      </c>
      <c r="B59" s="30" t="s">
        <v>22</v>
      </c>
      <c r="C59" s="16" t="s">
        <v>239</v>
      </c>
      <c r="D59" s="132">
        <f>C5</f>
        <v>3398.9</v>
      </c>
      <c r="E59" s="23"/>
      <c r="F59" s="148">
        <v>1.12</v>
      </c>
      <c r="G59" s="25">
        <f>F59*D59*12</f>
        <v>45681.21600000001</v>
      </c>
    </row>
    <row r="60" spans="1:7" ht="12.75">
      <c r="A60" s="37"/>
      <c r="B60" s="41" t="s">
        <v>102</v>
      </c>
      <c r="C60" s="15" t="s">
        <v>103</v>
      </c>
      <c r="D60" s="96"/>
      <c r="E60" s="23"/>
      <c r="F60" s="136"/>
      <c r="G60" s="54">
        <f>G20+G32+G34+G36+G57+G59</f>
        <v>240769.58550000002</v>
      </c>
    </row>
    <row r="61" spans="1:7" ht="12.75">
      <c r="A61" s="20"/>
      <c r="B61" s="45" t="s">
        <v>196</v>
      </c>
      <c r="C61" s="16" t="s">
        <v>240</v>
      </c>
      <c r="D61" s="15"/>
      <c r="E61" s="15"/>
      <c r="F61" s="136"/>
      <c r="G61" s="55">
        <f>F36+F34+G33+G21+F57+F59+G56+G47</f>
        <v>6.333861560602941</v>
      </c>
    </row>
    <row r="62" spans="1:7" ht="12.75">
      <c r="A62" s="37"/>
      <c r="B62" s="37" t="s">
        <v>197</v>
      </c>
      <c r="C62" s="16"/>
      <c r="D62" s="15"/>
      <c r="E62" s="15"/>
      <c r="F62" s="136"/>
      <c r="G62" s="104"/>
    </row>
    <row r="63" spans="1:7" ht="12.75">
      <c r="A63" s="37"/>
      <c r="B63" s="41" t="s">
        <v>243</v>
      </c>
      <c r="C63" s="16" t="s">
        <v>240</v>
      </c>
      <c r="D63" s="15"/>
      <c r="E63" s="15"/>
      <c r="F63" s="136"/>
      <c r="G63" s="105">
        <v>6.16</v>
      </c>
    </row>
    <row r="64" spans="1:7" ht="12.75">
      <c r="A64" s="37"/>
      <c r="B64" s="41" t="s">
        <v>244</v>
      </c>
      <c r="C64" s="16" t="s">
        <v>240</v>
      </c>
      <c r="D64" s="15"/>
      <c r="E64" s="15"/>
      <c r="F64" s="136"/>
      <c r="G64" s="105">
        <f>G61*2-G63-0.01</f>
        <v>6.4977231212058815</v>
      </c>
    </row>
    <row r="65" spans="1:7" ht="12.75">
      <c r="A65" s="4"/>
      <c r="B65" s="4"/>
      <c r="C65" s="2"/>
      <c r="D65" s="3"/>
      <c r="E65" s="3"/>
      <c r="F65" s="2"/>
      <c r="G65" s="2"/>
    </row>
    <row r="66" spans="1:7" ht="12.75">
      <c r="A66" s="4"/>
      <c r="B66" s="4" t="s">
        <v>245</v>
      </c>
      <c r="C66" s="2"/>
      <c r="D66" s="3"/>
      <c r="E66" s="3"/>
      <c r="F66" s="2"/>
      <c r="G66" s="97">
        <v>6.16</v>
      </c>
    </row>
    <row r="67" spans="1:7" ht="12.75">
      <c r="A67" s="4"/>
      <c r="B67" s="4" t="s">
        <v>248</v>
      </c>
      <c r="C67" s="2"/>
      <c r="D67" s="3"/>
      <c r="E67" s="2"/>
      <c r="F67" s="5"/>
      <c r="G67" s="97">
        <f>G64/G63</f>
        <v>1.0548251820139418</v>
      </c>
    </row>
    <row r="68" spans="1:7" ht="12.75">
      <c r="A68" s="4"/>
      <c r="B68" s="4"/>
      <c r="C68" s="2"/>
      <c r="D68" s="3"/>
      <c r="E68" s="2"/>
      <c r="F68" s="5"/>
      <c r="G68" s="5"/>
    </row>
    <row r="69" spans="1:7" ht="12.75">
      <c r="A69" s="4"/>
      <c r="B69" s="4"/>
      <c r="C69" s="2"/>
      <c r="D69" s="3"/>
      <c r="E69" s="2"/>
      <c r="F69" s="5"/>
      <c r="G69" s="5"/>
    </row>
    <row r="70" spans="1:7" ht="12.75">
      <c r="A70" s="4"/>
      <c r="B70" s="4" t="s">
        <v>242</v>
      </c>
      <c r="C70" s="2"/>
      <c r="D70" s="3"/>
      <c r="E70" s="2"/>
      <c r="F70" s="5"/>
      <c r="G70" s="5"/>
    </row>
    <row r="71" spans="1:7" ht="12.75">
      <c r="A71" s="4"/>
      <c r="B71" s="4"/>
      <c r="C71" s="2"/>
      <c r="D71" s="3"/>
      <c r="E71" s="2"/>
      <c r="F71" s="5"/>
      <c r="G71" s="5"/>
    </row>
  </sheetData>
  <sheetProtection/>
  <mergeCells count="3">
    <mergeCell ref="F1:G1"/>
    <mergeCell ref="A2:G2"/>
    <mergeCell ref="A3:G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175"/>
  <sheetViews>
    <sheetView zoomScalePageLayoutView="0" workbookViewId="0" topLeftCell="A163">
      <selection activeCell="F129" sqref="F129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9.140625" style="2" customWidth="1"/>
    <col min="4" max="4" width="8.8515625" style="3" customWidth="1"/>
    <col min="5" max="5" width="9.28125" style="2" customWidth="1"/>
    <col min="6" max="6" width="9.28125" style="5" customWidth="1"/>
    <col min="7" max="7" width="12.00390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4" t="s">
        <v>0</v>
      </c>
    </row>
    <row r="2" spans="1:7" ht="12">
      <c r="A2" s="201" t="s">
        <v>105</v>
      </c>
      <c r="B2" s="202"/>
      <c r="C2" s="202"/>
      <c r="D2" s="202"/>
      <c r="E2" s="202"/>
      <c r="F2" s="202"/>
      <c r="G2" s="202"/>
    </row>
    <row r="3" spans="1:7" ht="12">
      <c r="A3" s="201" t="s">
        <v>241</v>
      </c>
      <c r="B3" s="202"/>
      <c r="C3" s="202"/>
      <c r="D3" s="202"/>
      <c r="E3" s="202"/>
      <c r="F3" s="202"/>
      <c r="G3" s="202"/>
    </row>
    <row r="4" spans="1:7" ht="12">
      <c r="A4" s="1"/>
      <c r="B4" s="6" t="s">
        <v>185</v>
      </c>
      <c r="E4" s="3"/>
      <c r="F4" s="2"/>
      <c r="G4" s="5"/>
    </row>
    <row r="5" spans="1:7" ht="12">
      <c r="A5" s="1"/>
      <c r="B5" s="7" t="s">
        <v>1</v>
      </c>
      <c r="C5" s="131">
        <v>4607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2" t="s">
        <v>3</v>
      </c>
      <c r="C7" s="12" t="s">
        <v>4</v>
      </c>
      <c r="D7" s="13" t="s">
        <v>5</v>
      </c>
      <c r="E7" s="65" t="s">
        <v>187</v>
      </c>
      <c r="F7" s="14" t="s">
        <v>6</v>
      </c>
      <c r="G7" s="61" t="s">
        <v>104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8">
        <v>5</v>
      </c>
      <c r="F8" s="16">
        <v>6</v>
      </c>
      <c r="G8" s="17">
        <v>7</v>
      </c>
    </row>
    <row r="9" spans="1:7" ht="12">
      <c r="A9" s="19" t="s">
        <v>7</v>
      </c>
      <c r="B9" s="197" t="s">
        <v>8</v>
      </c>
      <c r="C9" s="198"/>
      <c r="D9" s="198"/>
      <c r="E9" s="198"/>
      <c r="F9" s="198"/>
      <c r="G9" s="17"/>
    </row>
    <row r="10" spans="1:7" ht="12">
      <c r="A10" s="66" t="s">
        <v>9</v>
      </c>
      <c r="B10" s="22" t="s">
        <v>10</v>
      </c>
      <c r="C10" s="16"/>
      <c r="D10" s="23"/>
      <c r="E10" s="23"/>
      <c r="F10" s="24"/>
      <c r="G10" s="25"/>
    </row>
    <row r="11" spans="1:7" ht="12.75" customHeight="1">
      <c r="A11" s="21">
        <v>1</v>
      </c>
      <c r="B11" s="67" t="s">
        <v>106</v>
      </c>
      <c r="C11" s="16" t="s">
        <v>107</v>
      </c>
      <c r="D11" s="132">
        <v>408.7</v>
      </c>
      <c r="E11" s="132">
        <v>288</v>
      </c>
      <c r="F11" s="149">
        <v>0.35</v>
      </c>
      <c r="G11" s="23">
        <f>D11*E11*F11</f>
        <v>41196.95999999999</v>
      </c>
    </row>
    <row r="12" spans="1:7" ht="12">
      <c r="A12" s="21">
        <v>2</v>
      </c>
      <c r="B12" s="67" t="s">
        <v>108</v>
      </c>
      <c r="C12" s="16" t="s">
        <v>107</v>
      </c>
      <c r="D12" s="132">
        <v>408.7</v>
      </c>
      <c r="E12" s="132">
        <v>24</v>
      </c>
      <c r="F12" s="150">
        <v>1.3</v>
      </c>
      <c r="G12" s="23">
        <f aca="true" t="shared" si="0" ref="G12:G21">D12*E12*F12</f>
        <v>12751.439999999999</v>
      </c>
    </row>
    <row r="13" spans="1:7" ht="11.25" customHeight="1">
      <c r="A13" s="21">
        <v>3</v>
      </c>
      <c r="B13" s="67" t="s">
        <v>109</v>
      </c>
      <c r="C13" s="16" t="s">
        <v>107</v>
      </c>
      <c r="D13" s="132">
        <v>37</v>
      </c>
      <c r="E13" s="132">
        <v>2</v>
      </c>
      <c r="F13" s="150">
        <v>15.73</v>
      </c>
      <c r="G13" s="23">
        <f t="shared" si="0"/>
        <v>1164.02</v>
      </c>
    </row>
    <row r="14" spans="1:7" ht="11.25" customHeight="1">
      <c r="A14" s="21">
        <v>4</v>
      </c>
      <c r="B14" s="67" t="s">
        <v>188</v>
      </c>
      <c r="C14" s="16" t="s">
        <v>107</v>
      </c>
      <c r="D14" s="132">
        <v>41.4</v>
      </c>
      <c r="E14" s="132">
        <v>24</v>
      </c>
      <c r="F14" s="150">
        <v>1.01</v>
      </c>
      <c r="G14" s="23">
        <f t="shared" si="0"/>
        <v>1003.536</v>
      </c>
    </row>
    <row r="15" spans="1:7" ht="12" customHeight="1">
      <c r="A15" s="21">
        <v>5</v>
      </c>
      <c r="B15" s="67" t="s">
        <v>110</v>
      </c>
      <c r="C15" s="16" t="s">
        <v>107</v>
      </c>
      <c r="D15" s="132">
        <v>43</v>
      </c>
      <c r="E15" s="132">
        <v>168</v>
      </c>
      <c r="F15" s="150">
        <v>0.35</v>
      </c>
      <c r="G15" s="23">
        <f t="shared" si="0"/>
        <v>2528.3999999999996</v>
      </c>
    </row>
    <row r="16" spans="1:7" ht="12" customHeight="1">
      <c r="A16" s="21">
        <v>6</v>
      </c>
      <c r="B16" s="67" t="s">
        <v>111</v>
      </c>
      <c r="C16" s="16" t="s">
        <v>107</v>
      </c>
      <c r="D16" s="132">
        <v>43</v>
      </c>
      <c r="E16" s="132">
        <v>14</v>
      </c>
      <c r="F16" s="150">
        <v>1.27</v>
      </c>
      <c r="G16" s="23">
        <f t="shared" si="0"/>
        <v>764.54</v>
      </c>
    </row>
    <row r="17" spans="1:7" ht="12">
      <c r="A17" s="21">
        <v>7</v>
      </c>
      <c r="B17" s="67" t="s">
        <v>112</v>
      </c>
      <c r="C17" s="16" t="s">
        <v>107</v>
      </c>
      <c r="D17" s="132">
        <v>568</v>
      </c>
      <c r="E17" s="132">
        <v>2</v>
      </c>
      <c r="F17" s="150">
        <v>1.76</v>
      </c>
      <c r="G17" s="23">
        <f t="shared" si="0"/>
        <v>1999.36</v>
      </c>
    </row>
    <row r="18" spans="1:7" ht="12" customHeight="1">
      <c r="A18" s="21">
        <v>8</v>
      </c>
      <c r="B18" s="67" t="s">
        <v>113</v>
      </c>
      <c r="C18" s="16" t="s">
        <v>107</v>
      </c>
      <c r="D18" s="132">
        <v>48</v>
      </c>
      <c r="E18" s="132">
        <v>2</v>
      </c>
      <c r="F18" s="150">
        <v>2.5</v>
      </c>
      <c r="G18" s="23">
        <f t="shared" si="0"/>
        <v>240</v>
      </c>
    </row>
    <row r="19" spans="1:7" ht="12">
      <c r="A19" s="21">
        <v>9</v>
      </c>
      <c r="B19" s="67" t="s">
        <v>114</v>
      </c>
      <c r="C19" s="16" t="s">
        <v>107</v>
      </c>
      <c r="D19" s="132">
        <v>102</v>
      </c>
      <c r="E19" s="132">
        <v>12</v>
      </c>
      <c r="F19" s="150">
        <v>2.05</v>
      </c>
      <c r="G19" s="23">
        <f t="shared" si="0"/>
        <v>2509.2</v>
      </c>
    </row>
    <row r="20" spans="1:7" ht="12">
      <c r="A20" s="21">
        <v>10</v>
      </c>
      <c r="B20" s="67" t="s">
        <v>115</v>
      </c>
      <c r="C20" s="16" t="s">
        <v>107</v>
      </c>
      <c r="D20" s="132">
        <v>22</v>
      </c>
      <c r="E20" s="132">
        <v>2</v>
      </c>
      <c r="F20" s="150">
        <v>3.04</v>
      </c>
      <c r="G20" s="23">
        <f t="shared" si="0"/>
        <v>133.76</v>
      </c>
    </row>
    <row r="21" spans="1:7" ht="12">
      <c r="A21" s="21">
        <v>11</v>
      </c>
      <c r="B21" s="67" t="s">
        <v>116</v>
      </c>
      <c r="C21" s="16" t="s">
        <v>107</v>
      </c>
      <c r="D21" s="132">
        <v>30</v>
      </c>
      <c r="E21" s="132">
        <v>12</v>
      </c>
      <c r="F21" s="150">
        <v>1.32</v>
      </c>
      <c r="G21" s="23">
        <f t="shared" si="0"/>
        <v>475.20000000000005</v>
      </c>
    </row>
    <row r="22" spans="1:7" ht="12">
      <c r="A22" s="21"/>
      <c r="B22" s="68" t="s">
        <v>117</v>
      </c>
      <c r="C22" s="16"/>
      <c r="D22" s="23"/>
      <c r="E22" s="23"/>
      <c r="F22" s="137"/>
      <c r="G22" s="23">
        <f>SUM(G11:G21)</f>
        <v>64766.41599999999</v>
      </c>
    </row>
    <row r="23" spans="1:7" ht="12">
      <c r="A23" s="21"/>
      <c r="B23" s="68" t="s">
        <v>118</v>
      </c>
      <c r="C23" s="16"/>
      <c r="D23" s="23"/>
      <c r="E23" s="23"/>
      <c r="F23" s="137"/>
      <c r="G23" s="25">
        <f>G22*1.18</f>
        <v>76424.37087999999</v>
      </c>
    </row>
    <row r="24" spans="1:7" ht="12" customHeight="1">
      <c r="A24" s="26"/>
      <c r="B24" s="68" t="s">
        <v>119</v>
      </c>
      <c r="C24" s="16" t="s">
        <v>11</v>
      </c>
      <c r="D24" s="23"/>
      <c r="E24" s="23"/>
      <c r="F24" s="137"/>
      <c r="G24" s="25">
        <f>G23/C5/12</f>
        <v>1.382395826640619</v>
      </c>
    </row>
    <row r="25" spans="1:7" ht="13.5" customHeight="1">
      <c r="A25" s="69" t="s">
        <v>12</v>
      </c>
      <c r="B25" s="22" t="s">
        <v>120</v>
      </c>
      <c r="C25" s="16"/>
      <c r="D25" s="23"/>
      <c r="E25" s="23"/>
      <c r="F25" s="137"/>
      <c r="G25" s="25"/>
    </row>
    <row r="26" spans="1:7" ht="12" customHeight="1">
      <c r="A26" s="69" t="s">
        <v>14</v>
      </c>
      <c r="B26" s="22" t="s">
        <v>121</v>
      </c>
      <c r="C26" s="16"/>
      <c r="D26" s="23"/>
      <c r="E26" s="23"/>
      <c r="F26" s="137"/>
      <c r="G26" s="25"/>
    </row>
    <row r="27" spans="1:7" ht="12.75" customHeight="1">
      <c r="A27" s="70" t="s">
        <v>16</v>
      </c>
      <c r="B27" s="27" t="s">
        <v>13</v>
      </c>
      <c r="C27" s="16" t="s">
        <v>11</v>
      </c>
      <c r="D27" s="132">
        <f>C5</f>
        <v>4607</v>
      </c>
      <c r="E27" s="23"/>
      <c r="F27" s="160">
        <v>1.23</v>
      </c>
      <c r="G27" s="25">
        <f>F27*D27*12</f>
        <v>67999.31999999999</v>
      </c>
    </row>
    <row r="28" spans="1:7" ht="12" customHeight="1">
      <c r="A28" s="69" t="s">
        <v>18</v>
      </c>
      <c r="B28" s="27" t="s">
        <v>15</v>
      </c>
      <c r="C28" s="16" t="s">
        <v>11</v>
      </c>
      <c r="D28" s="132">
        <f>C5</f>
        <v>4607</v>
      </c>
      <c r="E28" s="23"/>
      <c r="F28" s="160">
        <v>0.13</v>
      </c>
      <c r="G28" s="25">
        <f>F28*D28*12</f>
        <v>7186.92</v>
      </c>
    </row>
    <row r="29" spans="1:7" ht="24">
      <c r="A29" s="69" t="s">
        <v>122</v>
      </c>
      <c r="B29" s="27" t="s">
        <v>17</v>
      </c>
      <c r="C29" s="16"/>
      <c r="D29" s="23"/>
      <c r="E29" s="23"/>
      <c r="F29" s="137"/>
      <c r="G29" s="25"/>
    </row>
    <row r="30" spans="1:7" ht="14.25" customHeight="1">
      <c r="A30" s="69"/>
      <c r="B30" s="106" t="s">
        <v>198</v>
      </c>
      <c r="C30" s="107"/>
      <c r="D30" s="96"/>
      <c r="E30" s="96"/>
      <c r="F30" s="133"/>
      <c r="G30" s="23">
        <f>D30*E30*F30</f>
        <v>0</v>
      </c>
    </row>
    <row r="31" spans="1:7" ht="12">
      <c r="A31" s="26">
        <v>1</v>
      </c>
      <c r="B31" s="71" t="s">
        <v>123</v>
      </c>
      <c r="C31" s="72" t="s">
        <v>79</v>
      </c>
      <c r="D31" s="132">
        <v>237</v>
      </c>
      <c r="E31" s="132">
        <v>1</v>
      </c>
      <c r="F31" s="151">
        <v>1.88</v>
      </c>
      <c r="G31" s="23">
        <f aca="true" t="shared" si="1" ref="G31:G52">D31*E31*F31</f>
        <v>445.56</v>
      </c>
    </row>
    <row r="32" spans="1:7" ht="12" customHeight="1">
      <c r="A32" s="26">
        <v>2</v>
      </c>
      <c r="B32" s="71" t="s">
        <v>124</v>
      </c>
      <c r="C32" s="73" t="s">
        <v>79</v>
      </c>
      <c r="D32" s="132">
        <v>237</v>
      </c>
      <c r="E32" s="132">
        <v>28</v>
      </c>
      <c r="F32" s="151">
        <v>0.15</v>
      </c>
      <c r="G32" s="23">
        <f t="shared" si="1"/>
        <v>995.4</v>
      </c>
    </row>
    <row r="33" spans="1:7" ht="12" customHeight="1">
      <c r="A33" s="26">
        <v>3</v>
      </c>
      <c r="B33" s="71" t="s">
        <v>126</v>
      </c>
      <c r="C33" s="73" t="s">
        <v>127</v>
      </c>
      <c r="D33" s="132">
        <v>6</v>
      </c>
      <c r="E33" s="132">
        <v>245</v>
      </c>
      <c r="F33" s="151">
        <v>3.59</v>
      </c>
      <c r="G33" s="23">
        <f>D33*E33*F33</f>
        <v>5277.3</v>
      </c>
    </row>
    <row r="34" spans="1:7" ht="12" customHeight="1">
      <c r="A34" s="26">
        <v>4</v>
      </c>
      <c r="B34" s="71" t="s">
        <v>128</v>
      </c>
      <c r="C34" s="73" t="s">
        <v>79</v>
      </c>
      <c r="D34" s="132">
        <v>940</v>
      </c>
      <c r="E34" s="132">
        <v>1</v>
      </c>
      <c r="F34" s="151">
        <v>1.31</v>
      </c>
      <c r="G34" s="23">
        <f t="shared" si="1"/>
        <v>1231.4</v>
      </c>
    </row>
    <row r="35" spans="1:7" ht="12" customHeight="1">
      <c r="A35" s="26">
        <v>5</v>
      </c>
      <c r="B35" s="71" t="s">
        <v>129</v>
      </c>
      <c r="C35" s="73" t="s">
        <v>79</v>
      </c>
      <c r="D35" s="132">
        <v>940</v>
      </c>
      <c r="E35" s="132">
        <v>122</v>
      </c>
      <c r="F35" s="151">
        <v>0.07</v>
      </c>
      <c r="G35" s="23">
        <f t="shared" si="1"/>
        <v>8027.6</v>
      </c>
    </row>
    <row r="36" spans="1:7" ht="12" customHeight="1">
      <c r="A36" s="26">
        <v>6</v>
      </c>
      <c r="B36" s="71" t="s">
        <v>133</v>
      </c>
      <c r="C36" s="73" t="s">
        <v>79</v>
      </c>
      <c r="D36" s="132">
        <v>352</v>
      </c>
      <c r="E36" s="132">
        <v>122</v>
      </c>
      <c r="F36" s="151">
        <v>0.15</v>
      </c>
      <c r="G36" s="23">
        <f t="shared" si="1"/>
        <v>6441.599999999999</v>
      </c>
    </row>
    <row r="37" spans="1:7" ht="12">
      <c r="A37" s="26">
        <v>7</v>
      </c>
      <c r="B37" s="71" t="s">
        <v>134</v>
      </c>
      <c r="C37" s="73" t="s">
        <v>79</v>
      </c>
      <c r="D37" s="132">
        <v>0</v>
      </c>
      <c r="E37" s="132">
        <v>28</v>
      </c>
      <c r="F37" s="151">
        <v>0.15</v>
      </c>
      <c r="G37" s="23">
        <f t="shared" si="1"/>
        <v>0</v>
      </c>
    </row>
    <row r="38" spans="1:7" ht="13.5" customHeight="1">
      <c r="A38" s="26">
        <v>8</v>
      </c>
      <c r="B38" s="71" t="s">
        <v>130</v>
      </c>
      <c r="C38" s="73" t="s">
        <v>131</v>
      </c>
      <c r="D38" s="132">
        <v>2.8</v>
      </c>
      <c r="E38" s="132">
        <v>1</v>
      </c>
      <c r="F38" s="151">
        <v>12.37</v>
      </c>
      <c r="G38" s="23">
        <f t="shared" si="1"/>
        <v>34.635999999999996</v>
      </c>
    </row>
    <row r="39" spans="1:7" ht="12">
      <c r="A39" s="26">
        <v>9</v>
      </c>
      <c r="B39" s="71" t="s">
        <v>132</v>
      </c>
      <c r="C39" s="73" t="s">
        <v>127</v>
      </c>
      <c r="D39" s="132">
        <v>15</v>
      </c>
      <c r="E39" s="132">
        <v>3</v>
      </c>
      <c r="F39" s="151">
        <v>2.6</v>
      </c>
      <c r="G39" s="23">
        <f t="shared" si="1"/>
        <v>117</v>
      </c>
    </row>
    <row r="40" spans="1:7" ht="12">
      <c r="A40" s="26">
        <v>10</v>
      </c>
      <c r="B40" s="71" t="s">
        <v>199</v>
      </c>
      <c r="C40" s="73" t="s">
        <v>79</v>
      </c>
      <c r="D40" s="132">
        <v>351</v>
      </c>
      <c r="E40" s="132">
        <v>72</v>
      </c>
      <c r="F40" s="152">
        <v>0.07</v>
      </c>
      <c r="G40" s="23">
        <f t="shared" si="1"/>
        <v>1769.0400000000002</v>
      </c>
    </row>
    <row r="41" spans="1:7" ht="12">
      <c r="A41" s="26">
        <v>11</v>
      </c>
      <c r="B41" s="74" t="s">
        <v>200</v>
      </c>
      <c r="C41" s="58" t="s">
        <v>137</v>
      </c>
      <c r="D41" s="132">
        <v>12.36</v>
      </c>
      <c r="E41" s="132">
        <v>3</v>
      </c>
      <c r="F41" s="153">
        <v>32.37</v>
      </c>
      <c r="G41" s="23">
        <f t="shared" si="1"/>
        <v>1200.2795999999998</v>
      </c>
    </row>
    <row r="42" spans="1:7" ht="12">
      <c r="A42" s="26">
        <v>12</v>
      </c>
      <c r="B42" s="108" t="s">
        <v>140</v>
      </c>
      <c r="C42" s="58" t="s">
        <v>65</v>
      </c>
      <c r="D42" s="132">
        <v>2.8</v>
      </c>
      <c r="E42" s="132">
        <v>1</v>
      </c>
      <c r="F42" s="153">
        <v>217.71</v>
      </c>
      <c r="G42" s="23">
        <f t="shared" si="1"/>
        <v>609.588</v>
      </c>
    </row>
    <row r="43" spans="1:7" ht="13.5" customHeight="1">
      <c r="A43" s="26"/>
      <c r="B43" s="109" t="s">
        <v>201</v>
      </c>
      <c r="C43" s="110"/>
      <c r="D43" s="96"/>
      <c r="E43" s="96"/>
      <c r="F43" s="164"/>
      <c r="G43" s="23">
        <f t="shared" si="1"/>
        <v>0</v>
      </c>
    </row>
    <row r="44" spans="1:7" ht="13.5" customHeight="1">
      <c r="A44" s="26">
        <v>13</v>
      </c>
      <c r="B44" s="71" t="s">
        <v>125</v>
      </c>
      <c r="C44" s="73" t="s">
        <v>79</v>
      </c>
      <c r="D44" s="132">
        <v>237</v>
      </c>
      <c r="E44" s="132">
        <v>5</v>
      </c>
      <c r="F44" s="151">
        <v>0.75</v>
      </c>
      <c r="G44" s="23">
        <f t="shared" si="1"/>
        <v>888.75</v>
      </c>
    </row>
    <row r="45" spans="1:7" ht="13.5" customHeight="1">
      <c r="A45" s="26">
        <v>14</v>
      </c>
      <c r="B45" s="71" t="s">
        <v>195</v>
      </c>
      <c r="C45" s="73" t="s">
        <v>79</v>
      </c>
      <c r="D45" s="132">
        <v>352</v>
      </c>
      <c r="E45" s="132">
        <v>12</v>
      </c>
      <c r="F45" s="151">
        <v>0.75</v>
      </c>
      <c r="G45" s="23">
        <f t="shared" si="1"/>
        <v>3168</v>
      </c>
    </row>
    <row r="46" spans="1:7" ht="12">
      <c r="A46" s="26">
        <v>15</v>
      </c>
      <c r="B46" s="71" t="s">
        <v>202</v>
      </c>
      <c r="C46" s="73" t="s">
        <v>79</v>
      </c>
      <c r="D46" s="132">
        <v>352</v>
      </c>
      <c r="E46" s="132">
        <v>25</v>
      </c>
      <c r="F46" s="151">
        <v>0.75</v>
      </c>
      <c r="G46" s="23">
        <f t="shared" si="1"/>
        <v>6600</v>
      </c>
    </row>
    <row r="47" spans="1:7" ht="12">
      <c r="A47" s="26">
        <v>16</v>
      </c>
      <c r="B47" s="71" t="s">
        <v>203</v>
      </c>
      <c r="C47" s="73" t="s">
        <v>131</v>
      </c>
      <c r="D47" s="132">
        <v>43</v>
      </c>
      <c r="E47" s="132">
        <v>25</v>
      </c>
      <c r="F47" s="152">
        <v>0.75</v>
      </c>
      <c r="G47" s="23">
        <f t="shared" si="1"/>
        <v>806.25</v>
      </c>
    </row>
    <row r="48" spans="1:7" ht="12">
      <c r="A48" s="26">
        <v>17</v>
      </c>
      <c r="B48" s="71" t="s">
        <v>135</v>
      </c>
      <c r="C48" s="73" t="s">
        <v>79</v>
      </c>
      <c r="D48" s="132">
        <v>352</v>
      </c>
      <c r="E48" s="132">
        <v>36</v>
      </c>
      <c r="F48" s="151">
        <v>0.33</v>
      </c>
      <c r="G48" s="23">
        <f t="shared" si="1"/>
        <v>4181.76</v>
      </c>
    </row>
    <row r="49" spans="1:7" ht="12">
      <c r="A49" s="26">
        <v>18</v>
      </c>
      <c r="B49" s="71" t="s">
        <v>204</v>
      </c>
      <c r="C49" s="73" t="s">
        <v>79</v>
      </c>
      <c r="D49" s="132">
        <v>0</v>
      </c>
      <c r="E49" s="132">
        <v>5</v>
      </c>
      <c r="F49" s="151">
        <v>2.21</v>
      </c>
      <c r="G49" s="23">
        <f t="shared" si="1"/>
        <v>0</v>
      </c>
    </row>
    <row r="50" spans="1:7" ht="12">
      <c r="A50" s="26">
        <v>19</v>
      </c>
      <c r="B50" s="71" t="s">
        <v>136</v>
      </c>
      <c r="C50" s="73" t="s">
        <v>79</v>
      </c>
      <c r="D50" s="132">
        <v>35</v>
      </c>
      <c r="E50" s="132">
        <v>2</v>
      </c>
      <c r="F50" s="151">
        <v>5.26</v>
      </c>
      <c r="G50" s="23">
        <f t="shared" si="1"/>
        <v>368.2</v>
      </c>
    </row>
    <row r="51" spans="1:7" ht="23.25" customHeight="1">
      <c r="A51" s="26">
        <v>20</v>
      </c>
      <c r="B51" s="74" t="s">
        <v>138</v>
      </c>
      <c r="C51" s="58" t="s">
        <v>31</v>
      </c>
      <c r="D51" s="132">
        <v>0</v>
      </c>
      <c r="E51" s="132">
        <v>7</v>
      </c>
      <c r="F51" s="154">
        <v>589.28</v>
      </c>
      <c r="G51" s="23">
        <f t="shared" si="1"/>
        <v>0</v>
      </c>
    </row>
    <row r="52" spans="1:7" ht="14.25" customHeight="1">
      <c r="A52" s="26">
        <v>21</v>
      </c>
      <c r="B52" s="74" t="s">
        <v>139</v>
      </c>
      <c r="C52" s="58" t="s">
        <v>31</v>
      </c>
      <c r="D52" s="132">
        <v>0</v>
      </c>
      <c r="E52" s="132">
        <v>6</v>
      </c>
      <c r="F52" s="154">
        <v>919.03</v>
      </c>
      <c r="G52" s="23">
        <f t="shared" si="1"/>
        <v>0</v>
      </c>
    </row>
    <row r="53" spans="1:7" ht="12" customHeight="1">
      <c r="A53" s="26"/>
      <c r="B53" s="68" t="s">
        <v>117</v>
      </c>
      <c r="C53" s="58" t="s">
        <v>103</v>
      </c>
      <c r="D53" s="23"/>
      <c r="E53" s="23"/>
      <c r="F53" s="138"/>
      <c r="G53" s="23">
        <f>SUM(G30:G52)</f>
        <v>42162.363600000004</v>
      </c>
    </row>
    <row r="54" spans="1:7" ht="13.5" customHeight="1">
      <c r="A54" s="26"/>
      <c r="B54" s="68" t="s">
        <v>118</v>
      </c>
      <c r="C54" s="58"/>
      <c r="D54" s="23"/>
      <c r="E54" s="23"/>
      <c r="F54" s="138"/>
      <c r="G54" s="25">
        <f>G53*1.18</f>
        <v>49751.589048</v>
      </c>
    </row>
    <row r="55" spans="1:7" ht="12">
      <c r="A55" s="29"/>
      <c r="B55" s="68" t="s">
        <v>119</v>
      </c>
      <c r="C55" s="16" t="s">
        <v>11</v>
      </c>
      <c r="D55" s="23"/>
      <c r="E55" s="23"/>
      <c r="F55" s="138"/>
      <c r="G55" s="25">
        <f>G54/C5/12</f>
        <v>0.8999274482309528</v>
      </c>
    </row>
    <row r="56" spans="1:7" ht="12">
      <c r="A56" s="70" t="s">
        <v>141</v>
      </c>
      <c r="B56" s="27" t="s">
        <v>19</v>
      </c>
      <c r="C56" s="16" t="s">
        <v>142</v>
      </c>
      <c r="D56" s="132">
        <v>1284</v>
      </c>
      <c r="E56" s="23"/>
      <c r="F56" s="148">
        <v>0.71</v>
      </c>
      <c r="G56" s="25">
        <f>F56*D56*12</f>
        <v>10939.68</v>
      </c>
    </row>
    <row r="57" spans="1:7" ht="13.5" customHeight="1">
      <c r="A57" s="70"/>
      <c r="B57" s="27"/>
      <c r="C57" s="16" t="s">
        <v>11</v>
      </c>
      <c r="D57" s="23"/>
      <c r="E57" s="23"/>
      <c r="F57" s="137"/>
      <c r="G57" s="25">
        <f>G56/C5/12</f>
        <v>0.1978814846971999</v>
      </c>
    </row>
    <row r="58" spans="1:7" ht="13.5" customHeight="1">
      <c r="A58" s="19" t="s">
        <v>143</v>
      </c>
      <c r="B58" s="31" t="s">
        <v>24</v>
      </c>
      <c r="C58" s="24"/>
      <c r="D58" s="32" t="s">
        <v>144</v>
      </c>
      <c r="E58" s="32"/>
      <c r="F58" s="136"/>
      <c r="G58" s="17"/>
    </row>
    <row r="59" spans="1:7" ht="12.75" customHeight="1">
      <c r="A59" s="19" t="s">
        <v>145</v>
      </c>
      <c r="B59" s="45" t="s">
        <v>25</v>
      </c>
      <c r="C59" s="33"/>
      <c r="D59" s="32"/>
      <c r="E59" s="32"/>
      <c r="F59" s="136"/>
      <c r="G59" s="17"/>
    </row>
    <row r="60" spans="1:7" ht="12">
      <c r="A60" s="34">
        <v>1</v>
      </c>
      <c r="B60" s="35" t="s">
        <v>26</v>
      </c>
      <c r="C60" s="75" t="s">
        <v>27</v>
      </c>
      <c r="D60" s="165"/>
      <c r="E60" s="75"/>
      <c r="F60" s="155">
        <v>26.61</v>
      </c>
      <c r="G60" s="76">
        <f>D60*F60</f>
        <v>0</v>
      </c>
    </row>
    <row r="61" spans="1:7" ht="12">
      <c r="A61" s="34">
        <v>2</v>
      </c>
      <c r="B61" s="35" t="s">
        <v>28</v>
      </c>
      <c r="C61" s="75" t="s">
        <v>27</v>
      </c>
      <c r="D61" s="165"/>
      <c r="E61" s="75"/>
      <c r="F61" s="155">
        <v>70.46</v>
      </c>
      <c r="G61" s="76">
        <f aca="true" t="shared" si="2" ref="G61:G74">D61*F61</f>
        <v>0</v>
      </c>
    </row>
    <row r="62" spans="1:7" ht="12.75" customHeight="1">
      <c r="A62" s="36">
        <v>3</v>
      </c>
      <c r="B62" s="37" t="s">
        <v>146</v>
      </c>
      <c r="C62" s="75" t="s">
        <v>147</v>
      </c>
      <c r="D62" s="165">
        <v>90</v>
      </c>
      <c r="E62" s="75"/>
      <c r="F62" s="155">
        <v>14.19</v>
      </c>
      <c r="G62" s="76">
        <f t="shared" si="2"/>
        <v>1277.1</v>
      </c>
    </row>
    <row r="63" spans="1:7" ht="13.5" customHeight="1">
      <c r="A63" s="34">
        <v>4</v>
      </c>
      <c r="B63" s="37" t="s">
        <v>29</v>
      </c>
      <c r="C63" s="75" t="s">
        <v>30</v>
      </c>
      <c r="D63" s="165">
        <v>90</v>
      </c>
      <c r="E63" s="75"/>
      <c r="F63" s="155">
        <v>14.19</v>
      </c>
      <c r="G63" s="76">
        <f t="shared" si="2"/>
        <v>1277.1</v>
      </c>
    </row>
    <row r="64" spans="1:7" ht="24">
      <c r="A64" s="34">
        <v>5</v>
      </c>
      <c r="B64" s="35" t="s">
        <v>148</v>
      </c>
      <c r="C64" s="75" t="s">
        <v>31</v>
      </c>
      <c r="D64" s="166">
        <v>1.284</v>
      </c>
      <c r="E64" s="75"/>
      <c r="F64" s="155">
        <v>1419</v>
      </c>
      <c r="G64" s="76">
        <f t="shared" si="2"/>
        <v>1821.996</v>
      </c>
    </row>
    <row r="65" spans="1:7" ht="12" customHeight="1">
      <c r="A65" s="36">
        <v>6</v>
      </c>
      <c r="B65" s="38" t="s">
        <v>32</v>
      </c>
      <c r="C65" s="75" t="s">
        <v>33</v>
      </c>
      <c r="D65" s="165">
        <v>0.3</v>
      </c>
      <c r="E65" s="75"/>
      <c r="F65" s="155">
        <v>1596.38</v>
      </c>
      <c r="G65" s="76">
        <f t="shared" si="2"/>
        <v>478.914</v>
      </c>
    </row>
    <row r="66" spans="1:7" ht="12">
      <c r="A66" s="34">
        <v>7</v>
      </c>
      <c r="B66" s="35" t="s">
        <v>34</v>
      </c>
      <c r="C66" s="75" t="s">
        <v>35</v>
      </c>
      <c r="D66" s="165">
        <v>2</v>
      </c>
      <c r="E66" s="75"/>
      <c r="F66" s="155">
        <v>17.18</v>
      </c>
      <c r="G66" s="76">
        <f t="shared" si="2"/>
        <v>34.36</v>
      </c>
    </row>
    <row r="67" spans="1:7" ht="14.25" customHeight="1">
      <c r="A67" s="34">
        <v>8</v>
      </c>
      <c r="B67" s="35" t="s">
        <v>250</v>
      </c>
      <c r="C67" s="75" t="s">
        <v>36</v>
      </c>
      <c r="D67" s="165">
        <v>12</v>
      </c>
      <c r="E67" s="75"/>
      <c r="F67" s="155">
        <v>140.97</v>
      </c>
      <c r="G67" s="76">
        <f t="shared" si="2"/>
        <v>1691.6399999999999</v>
      </c>
    </row>
    <row r="68" spans="1:7" ht="12.75" customHeight="1">
      <c r="A68" s="34">
        <v>9</v>
      </c>
      <c r="B68" s="35" t="s">
        <v>149</v>
      </c>
      <c r="C68" s="75" t="s">
        <v>37</v>
      </c>
      <c r="D68" s="165">
        <v>5</v>
      </c>
      <c r="E68" s="75"/>
      <c r="F68" s="155">
        <v>28.93</v>
      </c>
      <c r="G68" s="76">
        <f t="shared" si="2"/>
        <v>144.65</v>
      </c>
    </row>
    <row r="69" spans="1:7" ht="12">
      <c r="A69" s="34">
        <v>10</v>
      </c>
      <c r="B69" s="35" t="s">
        <v>150</v>
      </c>
      <c r="C69" s="75" t="s">
        <v>27</v>
      </c>
      <c r="D69" s="165"/>
      <c r="E69" s="75"/>
      <c r="F69" s="155">
        <v>88.69</v>
      </c>
      <c r="G69" s="76">
        <f t="shared" si="2"/>
        <v>0</v>
      </c>
    </row>
    <row r="70" spans="1:7" ht="12">
      <c r="A70" s="34">
        <v>11</v>
      </c>
      <c r="B70" s="40" t="s">
        <v>155</v>
      </c>
      <c r="C70" s="75" t="s">
        <v>39</v>
      </c>
      <c r="D70" s="167">
        <v>1</v>
      </c>
      <c r="E70" s="75"/>
      <c r="F70" s="152">
        <v>384.9</v>
      </c>
      <c r="G70" s="76">
        <f>D70*F70</f>
        <v>384.9</v>
      </c>
    </row>
    <row r="71" spans="1:7" ht="13.5" customHeight="1">
      <c r="A71" s="39">
        <v>12</v>
      </c>
      <c r="B71" s="35" t="s">
        <v>151</v>
      </c>
      <c r="C71" s="75" t="s">
        <v>61</v>
      </c>
      <c r="D71" s="165">
        <v>14.04</v>
      </c>
      <c r="E71" s="75"/>
      <c r="F71" s="155">
        <v>38.85</v>
      </c>
      <c r="G71" s="76">
        <f t="shared" si="2"/>
        <v>545.454</v>
      </c>
    </row>
    <row r="72" spans="1:7" ht="14.25" customHeight="1">
      <c r="A72" s="34">
        <v>13</v>
      </c>
      <c r="B72" s="35" t="s">
        <v>152</v>
      </c>
      <c r="C72" s="75" t="s">
        <v>27</v>
      </c>
      <c r="D72" s="165">
        <v>1</v>
      </c>
      <c r="E72" s="75"/>
      <c r="F72" s="155">
        <v>743.2</v>
      </c>
      <c r="G72" s="76">
        <f t="shared" si="2"/>
        <v>743.2</v>
      </c>
    </row>
    <row r="73" spans="1:7" ht="14.25" customHeight="1">
      <c r="A73" s="34">
        <v>14</v>
      </c>
      <c r="B73" s="40" t="s">
        <v>153</v>
      </c>
      <c r="C73" s="75" t="s">
        <v>27</v>
      </c>
      <c r="D73" s="165">
        <v>30</v>
      </c>
      <c r="E73" s="75"/>
      <c r="F73" s="155">
        <v>4.26</v>
      </c>
      <c r="G73" s="76">
        <f t="shared" si="2"/>
        <v>127.8</v>
      </c>
    </row>
    <row r="74" spans="1:7" ht="13.5" customHeight="1">
      <c r="A74" s="34">
        <v>15</v>
      </c>
      <c r="B74" s="35" t="s">
        <v>154</v>
      </c>
      <c r="C74" s="75" t="s">
        <v>38</v>
      </c>
      <c r="D74" s="165"/>
      <c r="E74" s="75"/>
      <c r="F74" s="155">
        <v>20</v>
      </c>
      <c r="G74" s="76">
        <f t="shared" si="2"/>
        <v>0</v>
      </c>
    </row>
    <row r="75" spans="1:7" ht="12">
      <c r="A75" s="37"/>
      <c r="B75" s="44" t="s">
        <v>156</v>
      </c>
      <c r="C75" s="75"/>
      <c r="D75" s="77"/>
      <c r="E75" s="78"/>
      <c r="F75" s="139"/>
      <c r="G75" s="79">
        <f>SUM(G60:G74)</f>
        <v>8527.113999999998</v>
      </c>
    </row>
    <row r="76" spans="1:7" ht="12">
      <c r="A76" s="37"/>
      <c r="B76" s="81" t="s">
        <v>157</v>
      </c>
      <c r="C76" s="82"/>
      <c r="D76" s="83"/>
      <c r="E76" s="84"/>
      <c r="F76" s="140"/>
      <c r="G76" s="85">
        <f>(G75*15%)+G75</f>
        <v>9806.181099999998</v>
      </c>
    </row>
    <row r="77" spans="1:7" ht="12">
      <c r="A77" s="37"/>
      <c r="B77" s="81" t="s">
        <v>118</v>
      </c>
      <c r="C77" s="51"/>
      <c r="D77" s="86"/>
      <c r="E77" s="51"/>
      <c r="F77" s="141"/>
      <c r="G77" s="60">
        <f>G76*1.18</f>
        <v>11571.293697999998</v>
      </c>
    </row>
    <row r="78" spans="1:7" ht="12">
      <c r="A78" s="37"/>
      <c r="B78" s="68" t="s">
        <v>119</v>
      </c>
      <c r="C78" s="15" t="s">
        <v>11</v>
      </c>
      <c r="D78" s="42"/>
      <c r="E78" s="42"/>
      <c r="F78" s="142"/>
      <c r="G78" s="28">
        <f>G77/C5/12</f>
        <v>0.20930637613052597</v>
      </c>
    </row>
    <row r="79" spans="1:7" ht="12">
      <c r="A79" s="19" t="s">
        <v>158</v>
      </c>
      <c r="B79" s="88" t="s">
        <v>40</v>
      </c>
      <c r="C79" s="89"/>
      <c r="D79" s="32" t="s">
        <v>144</v>
      </c>
      <c r="E79" s="17"/>
      <c r="F79" s="143"/>
      <c r="G79" s="17"/>
    </row>
    <row r="80" spans="1:7" ht="14.25" customHeight="1">
      <c r="A80" s="37">
        <v>1</v>
      </c>
      <c r="B80" s="43" t="s">
        <v>41</v>
      </c>
      <c r="C80" s="90" t="s">
        <v>42</v>
      </c>
      <c r="D80" s="168">
        <v>21</v>
      </c>
      <c r="E80" s="59"/>
      <c r="F80" s="156">
        <v>709.5</v>
      </c>
      <c r="G80" s="91">
        <f>D80*F80</f>
        <v>14899.5</v>
      </c>
    </row>
    <row r="81" spans="1:7" ht="12.75" customHeight="1">
      <c r="A81" s="37">
        <v>2</v>
      </c>
      <c r="B81" s="43" t="s">
        <v>43</v>
      </c>
      <c r="C81" s="90" t="s">
        <v>44</v>
      </c>
      <c r="D81" s="169">
        <v>2</v>
      </c>
      <c r="E81" s="59"/>
      <c r="F81" s="156">
        <v>273.21</v>
      </c>
      <c r="G81" s="91">
        <f aca="true" t="shared" si="3" ref="G81:G100">D81*F81</f>
        <v>546.42</v>
      </c>
    </row>
    <row r="82" spans="1:7" ht="14.25" customHeight="1">
      <c r="A82" s="37">
        <v>3</v>
      </c>
      <c r="B82" s="43" t="s">
        <v>45</v>
      </c>
      <c r="C82" s="90" t="s">
        <v>44</v>
      </c>
      <c r="D82" s="169">
        <v>3</v>
      </c>
      <c r="E82" s="59"/>
      <c r="F82" s="156">
        <v>296.6</v>
      </c>
      <c r="G82" s="91">
        <f t="shared" si="3"/>
        <v>889.8000000000001</v>
      </c>
    </row>
    <row r="83" spans="1:7" ht="13.5" customHeight="1">
      <c r="A83" s="37">
        <v>4</v>
      </c>
      <c r="B83" s="43" t="s">
        <v>206</v>
      </c>
      <c r="C83" s="90" t="s">
        <v>46</v>
      </c>
      <c r="D83" s="169">
        <v>5</v>
      </c>
      <c r="E83" s="59"/>
      <c r="F83" s="156">
        <v>24.16</v>
      </c>
      <c r="G83" s="91">
        <f t="shared" si="3"/>
        <v>120.8</v>
      </c>
    </row>
    <row r="84" spans="1:7" ht="13.5" customHeight="1">
      <c r="A84" s="37">
        <v>5</v>
      </c>
      <c r="B84" s="43" t="s">
        <v>47</v>
      </c>
      <c r="C84" s="90" t="s">
        <v>48</v>
      </c>
      <c r="D84" s="169">
        <v>4</v>
      </c>
      <c r="E84" s="59"/>
      <c r="F84" s="156">
        <v>47.22</v>
      </c>
      <c r="G84" s="91">
        <f t="shared" si="3"/>
        <v>188.88</v>
      </c>
    </row>
    <row r="85" spans="1:7" ht="12.75" customHeight="1">
      <c r="A85" s="37">
        <v>6</v>
      </c>
      <c r="B85" s="43" t="s">
        <v>49</v>
      </c>
      <c r="C85" s="90" t="s">
        <v>50</v>
      </c>
      <c r="D85" s="169">
        <v>0</v>
      </c>
      <c r="E85" s="59"/>
      <c r="F85" s="156">
        <v>219.12</v>
      </c>
      <c r="G85" s="91">
        <f t="shared" si="3"/>
        <v>0</v>
      </c>
    </row>
    <row r="86" spans="1:7" ht="12" customHeight="1">
      <c r="A86" s="37">
        <v>7</v>
      </c>
      <c r="B86" s="43" t="s">
        <v>51</v>
      </c>
      <c r="C86" s="90" t="s">
        <v>52</v>
      </c>
      <c r="D86" s="169">
        <v>7</v>
      </c>
      <c r="E86" s="59"/>
      <c r="F86" s="156">
        <v>141.66</v>
      </c>
      <c r="G86" s="91">
        <f t="shared" si="3"/>
        <v>991.62</v>
      </c>
    </row>
    <row r="87" spans="1:7" ht="13.5" customHeight="1">
      <c r="A87" s="37">
        <v>8</v>
      </c>
      <c r="B87" s="43" t="s">
        <v>53</v>
      </c>
      <c r="C87" s="90" t="s">
        <v>46</v>
      </c>
      <c r="D87" s="169">
        <v>6</v>
      </c>
      <c r="E87" s="59"/>
      <c r="F87" s="156">
        <v>130.63</v>
      </c>
      <c r="G87" s="91">
        <f t="shared" si="3"/>
        <v>783.78</v>
      </c>
    </row>
    <row r="88" spans="1:7" ht="12.75" customHeight="1">
      <c r="A88" s="37">
        <v>9</v>
      </c>
      <c r="B88" s="43" t="s">
        <v>54</v>
      </c>
      <c r="C88" s="90" t="s">
        <v>46</v>
      </c>
      <c r="D88" s="169">
        <v>0</v>
      </c>
      <c r="E88" s="59"/>
      <c r="F88" s="156">
        <v>133.36</v>
      </c>
      <c r="G88" s="91">
        <f t="shared" si="3"/>
        <v>0</v>
      </c>
    </row>
    <row r="89" spans="1:7" ht="12" customHeight="1">
      <c r="A89" s="37">
        <v>10</v>
      </c>
      <c r="B89" s="43" t="s">
        <v>55</v>
      </c>
      <c r="C89" s="90" t="s">
        <v>56</v>
      </c>
      <c r="D89" s="169">
        <v>14</v>
      </c>
      <c r="E89" s="59"/>
      <c r="F89" s="156">
        <v>102.88</v>
      </c>
      <c r="G89" s="91">
        <f t="shared" si="3"/>
        <v>1440.32</v>
      </c>
    </row>
    <row r="90" spans="1:7" ht="12.75" customHeight="1">
      <c r="A90" s="37">
        <v>11</v>
      </c>
      <c r="B90" s="43" t="s">
        <v>57</v>
      </c>
      <c r="C90" s="90" t="s">
        <v>58</v>
      </c>
      <c r="D90" s="169">
        <v>7</v>
      </c>
      <c r="E90" s="59"/>
      <c r="F90" s="156">
        <v>173.23</v>
      </c>
      <c r="G90" s="91">
        <f t="shared" si="3"/>
        <v>1212.61</v>
      </c>
    </row>
    <row r="91" spans="1:7" ht="12">
      <c r="A91" s="37">
        <v>12</v>
      </c>
      <c r="B91" s="43" t="s">
        <v>59</v>
      </c>
      <c r="C91" s="90" t="s">
        <v>56</v>
      </c>
      <c r="D91" s="169">
        <v>4</v>
      </c>
      <c r="E91" s="59"/>
      <c r="F91" s="156">
        <v>292.31</v>
      </c>
      <c r="G91" s="91">
        <f t="shared" si="3"/>
        <v>1169.24</v>
      </c>
    </row>
    <row r="92" spans="1:7" ht="12" customHeight="1">
      <c r="A92" s="37">
        <v>13</v>
      </c>
      <c r="B92" s="43" t="s">
        <v>207</v>
      </c>
      <c r="C92" s="90" t="s">
        <v>60</v>
      </c>
      <c r="D92" s="168">
        <v>0.01</v>
      </c>
      <c r="E92" s="59"/>
      <c r="F92" s="156">
        <v>43464.48</v>
      </c>
      <c r="G92" s="91">
        <f t="shared" si="3"/>
        <v>434.64480000000003</v>
      </c>
    </row>
    <row r="93" spans="1:7" ht="12.75" customHeight="1">
      <c r="A93" s="37">
        <v>14</v>
      </c>
      <c r="B93" s="188" t="s">
        <v>251</v>
      </c>
      <c r="C93" s="90" t="s">
        <v>252</v>
      </c>
      <c r="D93" s="169">
        <v>4</v>
      </c>
      <c r="E93" s="59"/>
      <c r="F93" s="156">
        <v>99.33</v>
      </c>
      <c r="G93" s="91">
        <f t="shared" si="3"/>
        <v>397.32</v>
      </c>
    </row>
    <row r="94" spans="1:7" ht="12">
      <c r="A94" s="37">
        <v>15</v>
      </c>
      <c r="B94" s="43" t="s">
        <v>62</v>
      </c>
      <c r="C94" s="90" t="s">
        <v>189</v>
      </c>
      <c r="D94" s="169">
        <v>12</v>
      </c>
      <c r="E94" s="59"/>
      <c r="F94" s="156">
        <v>53.21</v>
      </c>
      <c r="G94" s="91">
        <f t="shared" si="3"/>
        <v>638.52</v>
      </c>
    </row>
    <row r="95" spans="1:7" ht="12">
      <c r="A95" s="37">
        <v>16</v>
      </c>
      <c r="B95" s="43" t="s">
        <v>63</v>
      </c>
      <c r="C95" s="90" t="s">
        <v>61</v>
      </c>
      <c r="D95" s="169">
        <v>270.5</v>
      </c>
      <c r="E95" s="59"/>
      <c r="F95" s="156">
        <v>45.9</v>
      </c>
      <c r="G95" s="91">
        <f t="shared" si="3"/>
        <v>12415.949999999999</v>
      </c>
    </row>
    <row r="96" spans="1:7" ht="13.5" customHeight="1">
      <c r="A96" s="37">
        <v>17</v>
      </c>
      <c r="B96" s="43" t="s">
        <v>64</v>
      </c>
      <c r="C96" s="90" t="s">
        <v>56</v>
      </c>
      <c r="D96" s="169">
        <v>1</v>
      </c>
      <c r="E96" s="59"/>
      <c r="F96" s="156">
        <v>90.46</v>
      </c>
      <c r="G96" s="91">
        <f t="shared" si="3"/>
        <v>90.46</v>
      </c>
    </row>
    <row r="97" spans="1:7" ht="12">
      <c r="A97" s="37">
        <v>18</v>
      </c>
      <c r="B97" s="43" t="s">
        <v>66</v>
      </c>
      <c r="C97" s="90" t="s">
        <v>65</v>
      </c>
      <c r="D97" s="169">
        <v>1</v>
      </c>
      <c r="E97" s="59"/>
      <c r="F97" s="156">
        <v>363.31</v>
      </c>
      <c r="G97" s="91">
        <f t="shared" si="3"/>
        <v>363.31</v>
      </c>
    </row>
    <row r="98" spans="1:7" ht="13.5" customHeight="1">
      <c r="A98" s="37">
        <v>19</v>
      </c>
      <c r="B98" s="43" t="s">
        <v>209</v>
      </c>
      <c r="C98" s="90" t="s">
        <v>50</v>
      </c>
      <c r="D98" s="169">
        <v>129</v>
      </c>
      <c r="E98" s="59"/>
      <c r="F98" s="156">
        <v>59.13</v>
      </c>
      <c r="G98" s="91">
        <f t="shared" si="3"/>
        <v>7627.77</v>
      </c>
    </row>
    <row r="99" spans="1:7" ht="12.75" customHeight="1">
      <c r="A99" s="37">
        <v>20</v>
      </c>
      <c r="B99" s="43" t="s">
        <v>208</v>
      </c>
      <c r="C99" s="90" t="s">
        <v>61</v>
      </c>
      <c r="D99" s="169">
        <v>29.1</v>
      </c>
      <c r="E99" s="59"/>
      <c r="F99" s="156">
        <v>7.98</v>
      </c>
      <c r="G99" s="91">
        <f t="shared" si="3"/>
        <v>232.21800000000002</v>
      </c>
    </row>
    <row r="100" spans="1:7" ht="12.75" customHeight="1">
      <c r="A100" s="37">
        <v>21</v>
      </c>
      <c r="B100" s="43" t="s">
        <v>210</v>
      </c>
      <c r="C100" s="90" t="s">
        <v>56</v>
      </c>
      <c r="D100" s="169">
        <v>7</v>
      </c>
      <c r="E100" s="59"/>
      <c r="F100" s="156">
        <v>135.58</v>
      </c>
      <c r="G100" s="91">
        <f t="shared" si="3"/>
        <v>949.0600000000001</v>
      </c>
    </row>
    <row r="101" spans="1:7" ht="12.75" customHeight="1">
      <c r="A101" s="37"/>
      <c r="B101" s="44" t="s">
        <v>156</v>
      </c>
      <c r="C101" s="92"/>
      <c r="D101" s="58"/>
      <c r="E101" s="58"/>
      <c r="F101" s="144"/>
      <c r="G101" s="91">
        <f>SUM(G80:G100)</f>
        <v>45392.222799999996</v>
      </c>
    </row>
    <row r="102" spans="1:7" ht="12" customHeight="1">
      <c r="A102" s="37"/>
      <c r="B102" s="81" t="s">
        <v>157</v>
      </c>
      <c r="C102" s="92"/>
      <c r="D102" s="58"/>
      <c r="E102" s="58"/>
      <c r="F102" s="144"/>
      <c r="G102" s="91">
        <f>G101*1.15</f>
        <v>52201.05621999999</v>
      </c>
    </row>
    <row r="103" spans="1:7" ht="13.5" customHeight="1">
      <c r="A103" s="37"/>
      <c r="B103" s="81" t="s">
        <v>118</v>
      </c>
      <c r="C103" s="92"/>
      <c r="D103" s="58"/>
      <c r="E103" s="58"/>
      <c r="F103" s="144"/>
      <c r="G103" s="62">
        <f>G102*1.18</f>
        <v>61597.24633959999</v>
      </c>
    </row>
    <row r="104" spans="1:7" ht="12">
      <c r="A104" s="37"/>
      <c r="B104" s="68" t="s">
        <v>119</v>
      </c>
      <c r="C104" s="15" t="s">
        <v>11</v>
      </c>
      <c r="D104" s="58"/>
      <c r="E104" s="58"/>
      <c r="F104" s="144"/>
      <c r="G104" s="62">
        <f>G103/C5/12</f>
        <v>1.1141966272266839</v>
      </c>
    </row>
    <row r="105" spans="1:7" ht="12.75" customHeight="1">
      <c r="A105" s="19" t="s">
        <v>159</v>
      </c>
      <c r="B105" s="88" t="s">
        <v>67</v>
      </c>
      <c r="C105" s="90"/>
      <c r="D105" s="32" t="s">
        <v>144</v>
      </c>
      <c r="E105" s="57"/>
      <c r="F105" s="145"/>
      <c r="G105" s="58"/>
    </row>
    <row r="106" spans="1:7" ht="24">
      <c r="A106" s="37">
        <v>1</v>
      </c>
      <c r="B106" s="43" t="s">
        <v>68</v>
      </c>
      <c r="C106" s="90" t="s">
        <v>42</v>
      </c>
      <c r="D106" s="168">
        <v>10.8</v>
      </c>
      <c r="E106" s="59"/>
      <c r="F106" s="156">
        <v>709.5</v>
      </c>
      <c r="G106" s="91">
        <f>D106*F106</f>
        <v>7662.6</v>
      </c>
    </row>
    <row r="107" spans="1:7" ht="24">
      <c r="A107" s="37">
        <v>2</v>
      </c>
      <c r="B107" s="43" t="s">
        <v>69</v>
      </c>
      <c r="C107" s="90" t="s">
        <v>70</v>
      </c>
      <c r="D107" s="169">
        <v>3</v>
      </c>
      <c r="E107" s="59"/>
      <c r="F107" s="156">
        <v>1630.65</v>
      </c>
      <c r="G107" s="91">
        <f aca="true" t="shared" si="4" ref="G107:G116">D107*F107</f>
        <v>4891.950000000001</v>
      </c>
    </row>
    <row r="108" spans="1:7" ht="12">
      <c r="A108" s="37">
        <v>3</v>
      </c>
      <c r="B108" s="43" t="s">
        <v>71</v>
      </c>
      <c r="C108" s="90" t="s">
        <v>70</v>
      </c>
      <c r="D108" s="169">
        <v>13</v>
      </c>
      <c r="E108" s="59"/>
      <c r="F108" s="156">
        <v>209.3</v>
      </c>
      <c r="G108" s="91">
        <f t="shared" si="4"/>
        <v>2720.9</v>
      </c>
    </row>
    <row r="109" spans="1:7" ht="12">
      <c r="A109" s="37">
        <v>4</v>
      </c>
      <c r="B109" s="43" t="s">
        <v>72</v>
      </c>
      <c r="C109" s="90" t="s">
        <v>73</v>
      </c>
      <c r="D109" s="169">
        <v>14</v>
      </c>
      <c r="E109" s="59"/>
      <c r="F109" s="156">
        <v>99.33</v>
      </c>
      <c r="G109" s="91">
        <f t="shared" si="4"/>
        <v>1390.62</v>
      </c>
    </row>
    <row r="110" spans="1:7" ht="12">
      <c r="A110" s="37">
        <v>5</v>
      </c>
      <c r="B110" s="43" t="s">
        <v>74</v>
      </c>
      <c r="C110" s="90" t="s">
        <v>56</v>
      </c>
      <c r="D110" s="169">
        <v>6</v>
      </c>
      <c r="E110" s="59"/>
      <c r="F110" s="156">
        <v>46.21</v>
      </c>
      <c r="G110" s="91">
        <f t="shared" si="4"/>
        <v>277.26</v>
      </c>
    </row>
    <row r="111" spans="1:7" ht="14.25" customHeight="1">
      <c r="A111" s="37">
        <v>6</v>
      </c>
      <c r="B111" s="43" t="s">
        <v>75</v>
      </c>
      <c r="C111" s="90" t="s">
        <v>56</v>
      </c>
      <c r="D111" s="169">
        <v>3</v>
      </c>
      <c r="E111" s="59"/>
      <c r="F111" s="156">
        <v>266.16</v>
      </c>
      <c r="G111" s="91">
        <f t="shared" si="4"/>
        <v>798.48</v>
      </c>
    </row>
    <row r="112" spans="1:7" ht="12.75" customHeight="1">
      <c r="A112" s="37">
        <v>7</v>
      </c>
      <c r="B112" s="43" t="s">
        <v>76</v>
      </c>
      <c r="C112" s="90" t="s">
        <v>56</v>
      </c>
      <c r="D112" s="169">
        <v>0</v>
      </c>
      <c r="E112" s="59"/>
      <c r="F112" s="156">
        <v>189.83</v>
      </c>
      <c r="G112" s="91">
        <f t="shared" si="4"/>
        <v>0</v>
      </c>
    </row>
    <row r="113" spans="1:7" ht="13.5" customHeight="1">
      <c r="A113" s="37">
        <v>8</v>
      </c>
      <c r="B113" s="43" t="s">
        <v>77</v>
      </c>
      <c r="C113" s="90" t="s">
        <v>56</v>
      </c>
      <c r="D113" s="169">
        <v>5</v>
      </c>
      <c r="E113" s="59"/>
      <c r="F113" s="156">
        <v>52.4</v>
      </c>
      <c r="G113" s="91">
        <f t="shared" si="4"/>
        <v>262</v>
      </c>
    </row>
    <row r="114" spans="1:7" ht="24">
      <c r="A114" s="37">
        <v>9</v>
      </c>
      <c r="B114" s="43" t="s">
        <v>78</v>
      </c>
      <c r="C114" s="90" t="s">
        <v>56</v>
      </c>
      <c r="D114" s="169">
        <v>1</v>
      </c>
      <c r="E114" s="59"/>
      <c r="F114" s="156">
        <v>237.5</v>
      </c>
      <c r="G114" s="91">
        <f t="shared" si="4"/>
        <v>237.5</v>
      </c>
    </row>
    <row r="115" spans="1:7" ht="13.5" customHeight="1">
      <c r="A115" s="37">
        <v>10</v>
      </c>
      <c r="B115" s="43" t="s">
        <v>80</v>
      </c>
      <c r="C115" s="90" t="s">
        <v>56</v>
      </c>
      <c r="D115" s="169">
        <v>0</v>
      </c>
      <c r="E115" s="59"/>
      <c r="F115" s="156">
        <v>60.31</v>
      </c>
      <c r="G115" s="91">
        <f t="shared" si="4"/>
        <v>0</v>
      </c>
    </row>
    <row r="116" spans="1:7" ht="12">
      <c r="A116" s="37">
        <v>11</v>
      </c>
      <c r="B116" s="43" t="s">
        <v>81</v>
      </c>
      <c r="C116" s="90" t="s">
        <v>65</v>
      </c>
      <c r="D116" s="169">
        <v>12.9</v>
      </c>
      <c r="E116" s="59"/>
      <c r="F116" s="156">
        <v>70.28</v>
      </c>
      <c r="G116" s="91">
        <f t="shared" si="4"/>
        <v>906.6120000000001</v>
      </c>
    </row>
    <row r="117" spans="1:7" ht="13.5" customHeight="1">
      <c r="A117" s="37"/>
      <c r="B117" s="44" t="s">
        <v>156</v>
      </c>
      <c r="C117" s="58"/>
      <c r="D117" s="92"/>
      <c r="E117" s="58"/>
      <c r="F117" s="144"/>
      <c r="G117" s="91">
        <f>SUM(G106:G116)</f>
        <v>19147.922</v>
      </c>
    </row>
    <row r="118" spans="1:7" ht="12">
      <c r="A118" s="37"/>
      <c r="B118" s="81" t="s">
        <v>157</v>
      </c>
      <c r="C118" s="58"/>
      <c r="D118" s="58"/>
      <c r="E118" s="58"/>
      <c r="F118" s="144"/>
      <c r="G118" s="91">
        <f>G117*1.15</f>
        <v>22020.110299999997</v>
      </c>
    </row>
    <row r="119" spans="1:7" ht="12.75" customHeight="1">
      <c r="A119" s="37"/>
      <c r="B119" s="81" t="s">
        <v>118</v>
      </c>
      <c r="C119" s="58"/>
      <c r="D119" s="58"/>
      <c r="E119" s="58"/>
      <c r="F119" s="144"/>
      <c r="G119" s="62">
        <f>G118*1.18</f>
        <v>25983.730153999993</v>
      </c>
    </row>
    <row r="120" spans="1:7" ht="12">
      <c r="A120" s="37"/>
      <c r="B120" s="68" t="s">
        <v>119</v>
      </c>
      <c r="C120" s="16" t="s">
        <v>11</v>
      </c>
      <c r="D120" s="58"/>
      <c r="E120" s="58"/>
      <c r="F120" s="144"/>
      <c r="G120" s="62">
        <f>G119/C5/12</f>
        <v>0.47000452488966055</v>
      </c>
    </row>
    <row r="121" spans="1:7" ht="24.75" customHeight="1">
      <c r="A121" s="19" t="s">
        <v>160</v>
      </c>
      <c r="B121" s="93" t="s">
        <v>161</v>
      </c>
      <c r="C121" s="24"/>
      <c r="D121" s="32"/>
      <c r="E121" s="58"/>
      <c r="F121" s="144"/>
      <c r="G121" s="62"/>
    </row>
    <row r="122" spans="1:7" ht="24">
      <c r="A122" s="17">
        <v>1</v>
      </c>
      <c r="B122" s="35" t="s">
        <v>162</v>
      </c>
      <c r="C122" s="15" t="s">
        <v>163</v>
      </c>
      <c r="D122" s="163">
        <v>1</v>
      </c>
      <c r="E122" s="163">
        <v>12</v>
      </c>
      <c r="F122" s="162">
        <v>174.45</v>
      </c>
      <c r="G122" s="91">
        <f>D122*F122*E122</f>
        <v>2093.3999999999996</v>
      </c>
    </row>
    <row r="123" spans="1:7" ht="12">
      <c r="A123" s="17">
        <v>2</v>
      </c>
      <c r="B123" s="37" t="s">
        <v>164</v>
      </c>
      <c r="C123" s="15" t="s">
        <v>163</v>
      </c>
      <c r="D123" s="163">
        <v>1</v>
      </c>
      <c r="E123" s="163">
        <v>12</v>
      </c>
      <c r="F123" s="162">
        <v>87.23</v>
      </c>
      <c r="G123" s="91">
        <f>D123*F123*E123</f>
        <v>1046.76</v>
      </c>
    </row>
    <row r="124" spans="1:7" ht="12">
      <c r="A124" s="17">
        <v>3</v>
      </c>
      <c r="B124" s="37" t="s">
        <v>165</v>
      </c>
      <c r="C124" s="15" t="s">
        <v>163</v>
      </c>
      <c r="D124" s="163">
        <v>1</v>
      </c>
      <c r="E124" s="163">
        <v>3</v>
      </c>
      <c r="F124" s="162">
        <v>174.45</v>
      </c>
      <c r="G124" s="91">
        <f>D124*F124*E124</f>
        <v>523.3499999999999</v>
      </c>
    </row>
    <row r="125" spans="1:7" ht="12">
      <c r="A125" s="17">
        <v>4</v>
      </c>
      <c r="B125" s="37" t="s">
        <v>253</v>
      </c>
      <c r="C125" s="15" t="s">
        <v>163</v>
      </c>
      <c r="D125" s="163">
        <v>1</v>
      </c>
      <c r="E125" s="163">
        <v>1</v>
      </c>
      <c r="F125" s="162">
        <v>13248.83</v>
      </c>
      <c r="G125" s="91">
        <f>D125*F125*E125</f>
        <v>13248.83</v>
      </c>
    </row>
    <row r="126" spans="1:7" ht="12">
      <c r="A126" s="17">
        <v>5</v>
      </c>
      <c r="B126" s="37" t="s">
        <v>254</v>
      </c>
      <c r="C126" s="15" t="s">
        <v>163</v>
      </c>
      <c r="D126" s="163">
        <v>1</v>
      </c>
      <c r="E126" s="163">
        <v>0.33</v>
      </c>
      <c r="F126" s="162">
        <v>8853.93</v>
      </c>
      <c r="G126" s="91">
        <f>D126*F126*E126</f>
        <v>2921.7969000000003</v>
      </c>
    </row>
    <row r="127" spans="1:7" ht="12">
      <c r="A127" s="17"/>
      <c r="B127" s="44" t="s">
        <v>156</v>
      </c>
      <c r="C127" s="16"/>
      <c r="D127" s="58"/>
      <c r="E127" s="58"/>
      <c r="F127" s="144"/>
      <c r="G127" s="91">
        <f>G122+G123+G124+G125+G126</f>
        <v>19834.1369</v>
      </c>
    </row>
    <row r="128" spans="1:7" ht="12">
      <c r="A128" s="17"/>
      <c r="B128" s="81" t="s">
        <v>157</v>
      </c>
      <c r="C128" s="16"/>
      <c r="D128" s="58"/>
      <c r="E128" s="58"/>
      <c r="F128" s="144"/>
      <c r="G128" s="91">
        <f>G127*1.15</f>
        <v>22809.257435</v>
      </c>
    </row>
    <row r="129" spans="1:7" ht="12">
      <c r="A129" s="17"/>
      <c r="B129" s="81" t="s">
        <v>118</v>
      </c>
      <c r="C129" s="16"/>
      <c r="D129" s="58"/>
      <c r="E129" s="58"/>
      <c r="F129" s="144"/>
      <c r="G129" s="62">
        <f>G128*1.18</f>
        <v>26914.923773299997</v>
      </c>
    </row>
    <row r="130" spans="1:7" ht="12">
      <c r="A130" s="37"/>
      <c r="B130" s="68" t="s">
        <v>119</v>
      </c>
      <c r="C130" s="16" t="s">
        <v>166</v>
      </c>
      <c r="D130" s="58"/>
      <c r="E130" s="58"/>
      <c r="F130" s="144"/>
      <c r="G130" s="62">
        <f>G129/C5/12</f>
        <v>0.4868483426181173</v>
      </c>
    </row>
    <row r="131" spans="1:7" ht="12">
      <c r="A131" s="19" t="s">
        <v>167</v>
      </c>
      <c r="B131" s="45" t="s">
        <v>82</v>
      </c>
      <c r="C131" s="45"/>
      <c r="D131" s="32" t="s">
        <v>144</v>
      </c>
      <c r="E131" s="45"/>
      <c r="F131" s="118"/>
      <c r="G131" s="45"/>
    </row>
    <row r="132" spans="1:7" ht="24">
      <c r="A132" s="12">
        <v>1</v>
      </c>
      <c r="B132" s="47" t="s">
        <v>168</v>
      </c>
      <c r="C132" s="94" t="s">
        <v>79</v>
      </c>
      <c r="D132" s="170">
        <v>2</v>
      </c>
      <c r="E132" s="95"/>
      <c r="F132" s="157">
        <v>86.93</v>
      </c>
      <c r="G132" s="46">
        <f>D132*F132</f>
        <v>173.86</v>
      </c>
    </row>
    <row r="133" spans="1:7" ht="12">
      <c r="A133" s="12">
        <v>2</v>
      </c>
      <c r="B133" s="40" t="s">
        <v>83</v>
      </c>
      <c r="C133" s="94" t="s">
        <v>84</v>
      </c>
      <c r="D133" s="170">
        <v>5</v>
      </c>
      <c r="E133" s="95"/>
      <c r="F133" s="157">
        <v>30.15</v>
      </c>
      <c r="G133" s="46">
        <f aca="true" t="shared" si="5" ref="G133:G153">D133*F133</f>
        <v>150.75</v>
      </c>
    </row>
    <row r="134" spans="1:7" ht="12">
      <c r="A134" s="12">
        <v>3</v>
      </c>
      <c r="B134" s="40" t="s">
        <v>85</v>
      </c>
      <c r="C134" s="94" t="s">
        <v>86</v>
      </c>
      <c r="D134" s="170">
        <v>5</v>
      </c>
      <c r="E134" s="95"/>
      <c r="F134" s="158">
        <v>354.75</v>
      </c>
      <c r="G134" s="46">
        <f t="shared" si="5"/>
        <v>1773.75</v>
      </c>
    </row>
    <row r="135" spans="1:7" ht="12">
      <c r="A135" s="12">
        <v>4</v>
      </c>
      <c r="B135" s="40" t="s">
        <v>169</v>
      </c>
      <c r="C135" s="94" t="s">
        <v>87</v>
      </c>
      <c r="D135" s="170">
        <v>2</v>
      </c>
      <c r="E135" s="95"/>
      <c r="F135" s="157">
        <v>190.74</v>
      </c>
      <c r="G135" s="46">
        <f t="shared" si="5"/>
        <v>381.48</v>
      </c>
    </row>
    <row r="136" spans="1:7" ht="24">
      <c r="A136" s="12">
        <v>5</v>
      </c>
      <c r="B136" s="40" t="s">
        <v>170</v>
      </c>
      <c r="C136" s="94" t="s">
        <v>56</v>
      </c>
      <c r="D136" s="170">
        <v>2</v>
      </c>
      <c r="E136" s="95"/>
      <c r="F136" s="157">
        <v>248.34</v>
      </c>
      <c r="G136" s="46">
        <f t="shared" si="5"/>
        <v>496.68</v>
      </c>
    </row>
    <row r="137" spans="1:7" ht="12">
      <c r="A137" s="12">
        <v>6</v>
      </c>
      <c r="B137" s="40" t="s">
        <v>88</v>
      </c>
      <c r="C137" s="94" t="s">
        <v>56</v>
      </c>
      <c r="D137" s="170">
        <v>6</v>
      </c>
      <c r="E137" s="95"/>
      <c r="F137" s="157">
        <v>88.69</v>
      </c>
      <c r="G137" s="46">
        <f t="shared" si="5"/>
        <v>532.14</v>
      </c>
    </row>
    <row r="138" spans="1:7" ht="12">
      <c r="A138" s="12">
        <v>7</v>
      </c>
      <c r="B138" s="40" t="s">
        <v>171</v>
      </c>
      <c r="C138" s="94" t="s">
        <v>89</v>
      </c>
      <c r="D138" s="170">
        <v>220</v>
      </c>
      <c r="E138" s="95"/>
      <c r="F138" s="157">
        <v>2.13</v>
      </c>
      <c r="G138" s="46">
        <f t="shared" si="5"/>
        <v>468.59999999999997</v>
      </c>
    </row>
    <row r="139" spans="1:7" ht="12">
      <c r="A139" s="12">
        <v>8</v>
      </c>
      <c r="B139" s="47" t="s">
        <v>172</v>
      </c>
      <c r="C139" s="94" t="s">
        <v>56</v>
      </c>
      <c r="D139" s="170">
        <v>1</v>
      </c>
      <c r="E139" s="95"/>
      <c r="F139" s="157">
        <v>63.87</v>
      </c>
      <c r="G139" s="46">
        <f t="shared" si="5"/>
        <v>63.87</v>
      </c>
    </row>
    <row r="140" spans="1:7" ht="12">
      <c r="A140" s="12">
        <v>9</v>
      </c>
      <c r="B140" s="47" t="s">
        <v>173</v>
      </c>
      <c r="C140" s="94" t="s">
        <v>48</v>
      </c>
      <c r="D140" s="170">
        <v>0</v>
      </c>
      <c r="E140" s="95"/>
      <c r="F140" s="157">
        <v>220.9</v>
      </c>
      <c r="G140" s="46">
        <f t="shared" si="5"/>
        <v>0</v>
      </c>
    </row>
    <row r="141" spans="1:7" ht="12">
      <c r="A141" s="48">
        <v>10</v>
      </c>
      <c r="B141" s="47" t="s">
        <v>90</v>
      </c>
      <c r="C141" s="94" t="s">
        <v>89</v>
      </c>
      <c r="D141" s="170">
        <v>126</v>
      </c>
      <c r="E141" s="95"/>
      <c r="F141" s="157">
        <v>14.19</v>
      </c>
      <c r="G141" s="46">
        <f t="shared" si="5"/>
        <v>1787.9399999999998</v>
      </c>
    </row>
    <row r="142" spans="1:7" ht="12">
      <c r="A142" s="48">
        <v>11</v>
      </c>
      <c r="B142" s="47" t="s">
        <v>174</v>
      </c>
      <c r="C142" s="94" t="s">
        <v>56</v>
      </c>
      <c r="D142" s="170">
        <v>0</v>
      </c>
      <c r="E142" s="95"/>
      <c r="F142" s="157">
        <v>183.33</v>
      </c>
      <c r="G142" s="46">
        <f t="shared" si="5"/>
        <v>0</v>
      </c>
    </row>
    <row r="143" spans="1:7" ht="12">
      <c r="A143" s="48">
        <v>12</v>
      </c>
      <c r="B143" s="47" t="s">
        <v>175</v>
      </c>
      <c r="C143" s="94" t="s">
        <v>56</v>
      </c>
      <c r="D143" s="170">
        <v>1</v>
      </c>
      <c r="E143" s="95"/>
      <c r="F143" s="157">
        <v>102.01</v>
      </c>
      <c r="G143" s="46">
        <f t="shared" si="5"/>
        <v>102.01</v>
      </c>
    </row>
    <row r="144" spans="1:7" ht="12">
      <c r="A144" s="48">
        <v>13</v>
      </c>
      <c r="B144" s="47" t="s">
        <v>176</v>
      </c>
      <c r="C144" s="94" t="s">
        <v>56</v>
      </c>
      <c r="D144" s="170">
        <v>2</v>
      </c>
      <c r="E144" s="95"/>
      <c r="F144" s="157">
        <v>84.25</v>
      </c>
      <c r="G144" s="46">
        <f t="shared" si="5"/>
        <v>168.5</v>
      </c>
    </row>
    <row r="145" spans="1:7" ht="12">
      <c r="A145" s="48">
        <v>14</v>
      </c>
      <c r="B145" s="47" t="s">
        <v>177</v>
      </c>
      <c r="C145" s="94" t="s">
        <v>56</v>
      </c>
      <c r="D145" s="170">
        <v>1</v>
      </c>
      <c r="E145" s="95"/>
      <c r="F145" s="157">
        <v>393.15</v>
      </c>
      <c r="G145" s="46">
        <f t="shared" si="5"/>
        <v>393.15</v>
      </c>
    </row>
    <row r="146" spans="1:7" ht="12">
      <c r="A146" s="48">
        <v>15</v>
      </c>
      <c r="B146" s="47" t="s">
        <v>178</v>
      </c>
      <c r="C146" s="94" t="s">
        <v>89</v>
      </c>
      <c r="D146" s="170">
        <v>0</v>
      </c>
      <c r="E146" s="95"/>
      <c r="F146" s="157">
        <v>179.68</v>
      </c>
      <c r="G146" s="46">
        <f t="shared" si="5"/>
        <v>0</v>
      </c>
    </row>
    <row r="147" spans="1:7" ht="12">
      <c r="A147" s="48">
        <v>16</v>
      </c>
      <c r="B147" s="47" t="s">
        <v>179</v>
      </c>
      <c r="C147" s="94" t="s">
        <v>91</v>
      </c>
      <c r="D147" s="170">
        <v>0</v>
      </c>
      <c r="E147" s="95"/>
      <c r="F147" s="157">
        <v>135.49</v>
      </c>
      <c r="G147" s="46">
        <f t="shared" si="5"/>
        <v>0</v>
      </c>
    </row>
    <row r="148" spans="1:7" ht="12">
      <c r="A148" s="48">
        <v>17</v>
      </c>
      <c r="B148" s="47" t="s">
        <v>92</v>
      </c>
      <c r="C148" s="94" t="s">
        <v>93</v>
      </c>
      <c r="D148" s="170">
        <v>4</v>
      </c>
      <c r="E148" s="95"/>
      <c r="F148" s="157">
        <v>63.87</v>
      </c>
      <c r="G148" s="46">
        <f t="shared" si="5"/>
        <v>255.48</v>
      </c>
    </row>
    <row r="149" spans="1:7" ht="12">
      <c r="A149" s="48">
        <v>18</v>
      </c>
      <c r="B149" s="47" t="s">
        <v>94</v>
      </c>
      <c r="C149" s="94" t="s">
        <v>31</v>
      </c>
      <c r="D149" s="170">
        <v>2.8</v>
      </c>
      <c r="E149" s="95"/>
      <c r="F149" s="157">
        <v>709.5</v>
      </c>
      <c r="G149" s="46">
        <f t="shared" si="5"/>
        <v>1986.6</v>
      </c>
    </row>
    <row r="150" spans="1:7" ht="24">
      <c r="A150" s="48">
        <v>19</v>
      </c>
      <c r="B150" s="47" t="s">
        <v>180</v>
      </c>
      <c r="C150" s="94" t="s">
        <v>56</v>
      </c>
      <c r="D150" s="170">
        <v>11</v>
      </c>
      <c r="E150" s="95"/>
      <c r="F150" s="157">
        <v>35.48</v>
      </c>
      <c r="G150" s="46">
        <f t="shared" si="5"/>
        <v>390.28</v>
      </c>
    </row>
    <row r="151" spans="1:7" ht="12">
      <c r="A151" s="48">
        <v>20</v>
      </c>
      <c r="B151" s="47" t="s">
        <v>95</v>
      </c>
      <c r="C151" s="94" t="s">
        <v>56</v>
      </c>
      <c r="D151" s="171">
        <v>1</v>
      </c>
      <c r="E151" s="95"/>
      <c r="F151" s="159">
        <v>248.34</v>
      </c>
      <c r="G151" s="46">
        <f t="shared" si="5"/>
        <v>248.34</v>
      </c>
    </row>
    <row r="152" spans="1:7" ht="12">
      <c r="A152" s="12">
        <v>21</v>
      </c>
      <c r="B152" s="50" t="s">
        <v>96</v>
      </c>
      <c r="C152" s="94" t="s">
        <v>181</v>
      </c>
      <c r="D152" s="171">
        <v>0</v>
      </c>
      <c r="E152" s="95"/>
      <c r="F152" s="154">
        <v>177.38</v>
      </c>
      <c r="G152" s="46">
        <f t="shared" si="5"/>
        <v>0</v>
      </c>
    </row>
    <row r="153" spans="1:7" ht="12">
      <c r="A153" s="12">
        <v>22</v>
      </c>
      <c r="B153" s="50" t="s">
        <v>97</v>
      </c>
      <c r="C153" s="94" t="s">
        <v>56</v>
      </c>
      <c r="D153" s="172">
        <v>6</v>
      </c>
      <c r="E153" s="95"/>
      <c r="F153" s="159">
        <v>58.53</v>
      </c>
      <c r="G153" s="46">
        <f t="shared" si="5"/>
        <v>351.18</v>
      </c>
    </row>
    <row r="154" spans="1:7" ht="12">
      <c r="A154" s="12"/>
      <c r="B154" s="44" t="s">
        <v>156</v>
      </c>
      <c r="C154" s="86"/>
      <c r="D154" s="87"/>
      <c r="E154" s="49"/>
      <c r="F154" s="134"/>
      <c r="G154" s="52">
        <f>SUM(G132:G153)</f>
        <v>9724.61</v>
      </c>
    </row>
    <row r="155" spans="1:7" ht="12">
      <c r="A155" s="12"/>
      <c r="B155" s="81" t="s">
        <v>157</v>
      </c>
      <c r="C155" s="86"/>
      <c r="D155" s="87"/>
      <c r="E155" s="49"/>
      <c r="F155" s="134"/>
      <c r="G155" s="52">
        <f>(G154*15%)+G154</f>
        <v>11183.301500000001</v>
      </c>
    </row>
    <row r="156" spans="1:7" ht="12">
      <c r="A156" s="12"/>
      <c r="B156" s="81" t="s">
        <v>118</v>
      </c>
      <c r="C156" s="86"/>
      <c r="D156" s="87"/>
      <c r="E156" s="49"/>
      <c r="F156" s="134"/>
      <c r="G156" s="60">
        <f>G155*1.18</f>
        <v>13196.29577</v>
      </c>
    </row>
    <row r="157" spans="1:7" ht="12">
      <c r="A157" s="12"/>
      <c r="B157" s="68" t="s">
        <v>119</v>
      </c>
      <c r="C157" s="15" t="s">
        <v>11</v>
      </c>
      <c r="D157" s="87"/>
      <c r="E157" s="49"/>
      <c r="F157" s="134"/>
      <c r="G157" s="60">
        <f>G156/C5/12</f>
        <v>0.2387000898994284</v>
      </c>
    </row>
    <row r="158" spans="1:7" ht="12">
      <c r="A158" s="19" t="s">
        <v>182</v>
      </c>
      <c r="B158" s="22" t="s">
        <v>98</v>
      </c>
      <c r="C158" s="15" t="s">
        <v>99</v>
      </c>
      <c r="D158" s="132">
        <f>C5</f>
        <v>4607</v>
      </c>
      <c r="E158" s="23"/>
      <c r="F158" s="160">
        <v>2.26</v>
      </c>
      <c r="G158" s="53">
        <f>D158*F158*12</f>
        <v>124941.84</v>
      </c>
    </row>
    <row r="159" spans="1:7" ht="12">
      <c r="A159" s="19"/>
      <c r="B159" s="22"/>
      <c r="C159" s="15"/>
      <c r="D159" s="96"/>
      <c r="E159" s="23"/>
      <c r="F159" s="146"/>
      <c r="G159" s="53"/>
    </row>
    <row r="160" spans="1:7" ht="12">
      <c r="A160" s="19" t="s">
        <v>21</v>
      </c>
      <c r="B160" s="31" t="s">
        <v>101</v>
      </c>
      <c r="C160" s="15" t="s">
        <v>99</v>
      </c>
      <c r="D160" s="132">
        <f>C5</f>
        <v>4607</v>
      </c>
      <c r="E160" s="23"/>
      <c r="F160" s="160">
        <v>2.67</v>
      </c>
      <c r="G160" s="53">
        <f>D160*F160*12</f>
        <v>147608.28</v>
      </c>
    </row>
    <row r="161" spans="1:7" ht="12">
      <c r="A161" s="19"/>
      <c r="B161" s="31"/>
      <c r="C161" s="15"/>
      <c r="D161" s="96"/>
      <c r="E161" s="23"/>
      <c r="F161" s="146"/>
      <c r="G161" s="53"/>
    </row>
    <row r="162" spans="1:7" ht="12">
      <c r="A162" s="19" t="s">
        <v>23</v>
      </c>
      <c r="B162" s="30" t="s">
        <v>20</v>
      </c>
      <c r="C162" s="16" t="s">
        <v>11</v>
      </c>
      <c r="D162" s="132">
        <f>C5</f>
        <v>4607</v>
      </c>
      <c r="E162" s="23"/>
      <c r="F162" s="148">
        <v>1.69</v>
      </c>
      <c r="G162" s="25">
        <f>F162*D162*12</f>
        <v>93429.95999999999</v>
      </c>
    </row>
    <row r="163" spans="1:7" ht="12">
      <c r="A163" s="19"/>
      <c r="B163" s="30"/>
      <c r="C163" s="16"/>
      <c r="D163" s="23"/>
      <c r="E163" s="23"/>
      <c r="F163" s="137"/>
      <c r="G163" s="25"/>
    </row>
    <row r="164" spans="1:7" ht="12">
      <c r="A164" s="19" t="s">
        <v>100</v>
      </c>
      <c r="B164" s="30" t="s">
        <v>22</v>
      </c>
      <c r="C164" s="16" t="s">
        <v>11</v>
      </c>
      <c r="D164" s="132">
        <f>C5</f>
        <v>4607</v>
      </c>
      <c r="E164" s="23"/>
      <c r="F164" s="148">
        <v>1.12</v>
      </c>
      <c r="G164" s="25">
        <f>F164*D164*12</f>
        <v>61918.08</v>
      </c>
    </row>
    <row r="165" spans="1:7" ht="12">
      <c r="A165" s="37"/>
      <c r="B165" s="41" t="s">
        <v>102</v>
      </c>
      <c r="C165" s="15" t="s">
        <v>103</v>
      </c>
      <c r="D165" s="96"/>
      <c r="E165" s="23"/>
      <c r="F165" s="136"/>
      <c r="G165" s="54">
        <f>G23+G27+G28+G54+G56+G77+G103+G119+G129+G156+G158+G160+G162+G164</f>
        <v>779463.5296628999</v>
      </c>
    </row>
    <row r="166" spans="1:7" ht="12">
      <c r="A166" s="20"/>
      <c r="B166" s="45" t="s">
        <v>196</v>
      </c>
      <c r="C166" s="16" t="s">
        <v>99</v>
      </c>
      <c r="D166" s="15"/>
      <c r="E166" s="15"/>
      <c r="F166" s="136"/>
      <c r="G166" s="55">
        <f>F160+F158+G157+G120+G104+G78+G57+F28+F27+G24+G55+F162+F164+G130</f>
        <v>14.099260720333188</v>
      </c>
    </row>
    <row r="167" spans="1:7" ht="12">
      <c r="A167" s="20"/>
      <c r="B167" s="37" t="s">
        <v>197</v>
      </c>
      <c r="C167" s="16"/>
      <c r="D167" s="15"/>
      <c r="E167" s="15"/>
      <c r="F167" s="136"/>
      <c r="G167" s="55"/>
    </row>
    <row r="168" spans="1:7" ht="12">
      <c r="A168" s="20"/>
      <c r="B168" s="41" t="s">
        <v>243</v>
      </c>
      <c r="C168" s="16" t="s">
        <v>99</v>
      </c>
      <c r="D168" s="15"/>
      <c r="E168" s="15"/>
      <c r="F168" s="136"/>
      <c r="G168" s="55">
        <v>13.76</v>
      </c>
    </row>
    <row r="169" spans="1:7" ht="12">
      <c r="A169" s="20"/>
      <c r="B169" s="41" t="s">
        <v>247</v>
      </c>
      <c r="C169" s="16" t="s">
        <v>99</v>
      </c>
      <c r="D169" s="15"/>
      <c r="E169" s="15"/>
      <c r="F169" s="136"/>
      <c r="G169" s="55">
        <f>G166*2-G168</f>
        <v>14.438521440666376</v>
      </c>
    </row>
    <row r="170" spans="5:7" ht="12">
      <c r="E170" s="3"/>
      <c r="F170" s="2"/>
      <c r="G170" s="56"/>
    </row>
    <row r="171" spans="2:7" ht="12">
      <c r="B171" s="4" t="s">
        <v>245</v>
      </c>
      <c r="E171" s="3"/>
      <c r="F171" s="2"/>
      <c r="G171" s="63">
        <v>13.76</v>
      </c>
    </row>
    <row r="172" spans="2:7" ht="12">
      <c r="B172" s="4" t="s">
        <v>248</v>
      </c>
      <c r="E172" s="3"/>
      <c r="F172" s="2"/>
      <c r="G172" s="97">
        <f>G169/G168</f>
        <v>1.0493111512112192</v>
      </c>
    </row>
    <row r="173" spans="5:7" ht="12">
      <c r="E173" s="3"/>
      <c r="F173" s="2"/>
      <c r="G173" s="97"/>
    </row>
    <row r="175" ht="12">
      <c r="B175" s="4" t="s">
        <v>186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G174"/>
  <sheetViews>
    <sheetView zoomScalePageLayoutView="0" workbookViewId="0" topLeftCell="A1">
      <selection activeCell="G166" sqref="G166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8.57421875" style="2" customWidth="1"/>
    <col min="4" max="4" width="8.8515625" style="3" customWidth="1"/>
    <col min="5" max="5" width="9.28125" style="2" customWidth="1"/>
    <col min="6" max="6" width="8.7109375" style="5" customWidth="1"/>
    <col min="7" max="7" width="11.281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4" t="s">
        <v>0</v>
      </c>
    </row>
    <row r="2" spans="1:7" ht="12">
      <c r="A2" s="201" t="s">
        <v>105</v>
      </c>
      <c r="B2" s="202"/>
      <c r="C2" s="202"/>
      <c r="D2" s="202"/>
      <c r="E2" s="202"/>
      <c r="F2" s="202"/>
      <c r="G2" s="202"/>
    </row>
    <row r="3" spans="1:7" ht="12">
      <c r="A3" s="201" t="s">
        <v>241</v>
      </c>
      <c r="B3" s="202"/>
      <c r="C3" s="202"/>
      <c r="D3" s="202"/>
      <c r="E3" s="202"/>
      <c r="F3" s="202"/>
      <c r="G3" s="202"/>
    </row>
    <row r="4" spans="1:7" ht="12">
      <c r="A4" s="1"/>
      <c r="B4" s="6" t="s">
        <v>191</v>
      </c>
      <c r="E4" s="3"/>
      <c r="F4" s="2"/>
      <c r="G4" s="5"/>
    </row>
    <row r="5" spans="1:7" ht="12">
      <c r="A5" s="1"/>
      <c r="B5" s="7" t="s">
        <v>1</v>
      </c>
      <c r="C5" s="131">
        <v>4592.5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2" t="s">
        <v>3</v>
      </c>
      <c r="C7" s="12" t="s">
        <v>4</v>
      </c>
      <c r="D7" s="13" t="s">
        <v>5</v>
      </c>
      <c r="E7" s="65" t="s">
        <v>187</v>
      </c>
      <c r="F7" s="14" t="s">
        <v>6</v>
      </c>
      <c r="G7" s="61" t="s">
        <v>104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8">
        <v>5</v>
      </c>
      <c r="F8" s="16">
        <v>6</v>
      </c>
      <c r="G8" s="17">
        <v>7</v>
      </c>
    </row>
    <row r="9" spans="1:7" ht="12">
      <c r="A9" s="19" t="s">
        <v>7</v>
      </c>
      <c r="B9" s="197" t="s">
        <v>8</v>
      </c>
      <c r="C9" s="198"/>
      <c r="D9" s="198"/>
      <c r="E9" s="198"/>
      <c r="F9" s="198"/>
      <c r="G9" s="17"/>
    </row>
    <row r="10" spans="1:7" ht="12">
      <c r="A10" s="66" t="s">
        <v>9</v>
      </c>
      <c r="B10" s="22" t="s">
        <v>10</v>
      </c>
      <c r="C10" s="16"/>
      <c r="D10" s="23"/>
      <c r="E10" s="23"/>
      <c r="F10" s="24"/>
      <c r="G10" s="25"/>
    </row>
    <row r="11" spans="1:7" ht="14.25" customHeight="1">
      <c r="A11" s="21">
        <v>1</v>
      </c>
      <c r="B11" s="67" t="s">
        <v>106</v>
      </c>
      <c r="C11" s="16" t="s">
        <v>107</v>
      </c>
      <c r="D11" s="132">
        <v>402.4</v>
      </c>
      <c r="E11" s="132">
        <v>288</v>
      </c>
      <c r="F11" s="149">
        <v>0.35</v>
      </c>
      <c r="G11" s="23">
        <f>D11*E11*F11</f>
        <v>40561.92</v>
      </c>
    </row>
    <row r="12" spans="1:7" ht="12">
      <c r="A12" s="21">
        <v>2</v>
      </c>
      <c r="B12" s="67" t="s">
        <v>108</v>
      </c>
      <c r="C12" s="16" t="s">
        <v>107</v>
      </c>
      <c r="D12" s="132">
        <v>402.4</v>
      </c>
      <c r="E12" s="132">
        <v>24</v>
      </c>
      <c r="F12" s="150">
        <v>1.3</v>
      </c>
      <c r="G12" s="23">
        <f aca="true" t="shared" si="0" ref="G12:G21">D12*E12*F12</f>
        <v>12554.88</v>
      </c>
    </row>
    <row r="13" spans="1:7" ht="12.75" customHeight="1">
      <c r="A13" s="21">
        <v>3</v>
      </c>
      <c r="B13" s="67" t="s">
        <v>109</v>
      </c>
      <c r="C13" s="16" t="s">
        <v>107</v>
      </c>
      <c r="D13" s="132">
        <v>37</v>
      </c>
      <c r="E13" s="132">
        <v>2</v>
      </c>
      <c r="F13" s="150">
        <v>15.73</v>
      </c>
      <c r="G13" s="23">
        <f t="shared" si="0"/>
        <v>1164.02</v>
      </c>
    </row>
    <row r="14" spans="1:7" ht="12.75" customHeight="1">
      <c r="A14" s="21">
        <v>4</v>
      </c>
      <c r="B14" s="67" t="s">
        <v>188</v>
      </c>
      <c r="C14" s="16" t="s">
        <v>107</v>
      </c>
      <c r="D14" s="132">
        <v>40.7</v>
      </c>
      <c r="E14" s="132">
        <v>24</v>
      </c>
      <c r="F14" s="150">
        <v>1.01</v>
      </c>
      <c r="G14" s="23">
        <f t="shared" si="0"/>
        <v>986.5680000000001</v>
      </c>
    </row>
    <row r="15" spans="1:7" ht="13.5" customHeight="1">
      <c r="A15" s="21">
        <v>5</v>
      </c>
      <c r="B15" s="67" t="s">
        <v>110</v>
      </c>
      <c r="C15" s="16" t="s">
        <v>107</v>
      </c>
      <c r="D15" s="132">
        <v>42</v>
      </c>
      <c r="E15" s="132">
        <v>168</v>
      </c>
      <c r="F15" s="150">
        <v>0.35</v>
      </c>
      <c r="G15" s="23">
        <f t="shared" si="0"/>
        <v>2469.6</v>
      </c>
    </row>
    <row r="16" spans="1:7" ht="12.75" customHeight="1">
      <c r="A16" s="21">
        <v>6</v>
      </c>
      <c r="B16" s="67" t="s">
        <v>111</v>
      </c>
      <c r="C16" s="16" t="s">
        <v>107</v>
      </c>
      <c r="D16" s="132">
        <v>42</v>
      </c>
      <c r="E16" s="132">
        <v>14</v>
      </c>
      <c r="F16" s="150">
        <v>1.27</v>
      </c>
      <c r="G16" s="23">
        <f t="shared" si="0"/>
        <v>746.76</v>
      </c>
    </row>
    <row r="17" spans="1:7" ht="12">
      <c r="A17" s="21">
        <v>7</v>
      </c>
      <c r="B17" s="67" t="s">
        <v>112</v>
      </c>
      <c r="C17" s="16" t="s">
        <v>107</v>
      </c>
      <c r="D17" s="132">
        <v>568</v>
      </c>
      <c r="E17" s="132">
        <v>2</v>
      </c>
      <c r="F17" s="150">
        <v>1.76</v>
      </c>
      <c r="G17" s="23">
        <f t="shared" si="0"/>
        <v>1999.36</v>
      </c>
    </row>
    <row r="18" spans="1:7" ht="13.5" customHeight="1">
      <c r="A18" s="21">
        <v>8</v>
      </c>
      <c r="B18" s="67" t="s">
        <v>113</v>
      </c>
      <c r="C18" s="16" t="s">
        <v>107</v>
      </c>
      <c r="D18" s="132">
        <v>48</v>
      </c>
      <c r="E18" s="132">
        <v>2</v>
      </c>
      <c r="F18" s="150">
        <v>2.5</v>
      </c>
      <c r="G18" s="23">
        <f t="shared" si="0"/>
        <v>240</v>
      </c>
    </row>
    <row r="19" spans="1:7" ht="12">
      <c r="A19" s="21">
        <v>9</v>
      </c>
      <c r="B19" s="67" t="s">
        <v>114</v>
      </c>
      <c r="C19" s="16" t="s">
        <v>107</v>
      </c>
      <c r="D19" s="132">
        <v>102</v>
      </c>
      <c r="E19" s="132">
        <v>12</v>
      </c>
      <c r="F19" s="150">
        <v>2.05</v>
      </c>
      <c r="G19" s="23">
        <f t="shared" si="0"/>
        <v>2509.2</v>
      </c>
    </row>
    <row r="20" spans="1:7" ht="12">
      <c r="A20" s="21">
        <v>10</v>
      </c>
      <c r="B20" s="67" t="s">
        <v>115</v>
      </c>
      <c r="C20" s="16" t="s">
        <v>107</v>
      </c>
      <c r="D20" s="132">
        <v>21</v>
      </c>
      <c r="E20" s="132">
        <v>2</v>
      </c>
      <c r="F20" s="150">
        <v>3.04</v>
      </c>
      <c r="G20" s="23">
        <f t="shared" si="0"/>
        <v>127.68</v>
      </c>
    </row>
    <row r="21" spans="1:7" ht="12">
      <c r="A21" s="21">
        <v>11</v>
      </c>
      <c r="B21" s="67" t="s">
        <v>116</v>
      </c>
      <c r="C21" s="16" t="s">
        <v>107</v>
      </c>
      <c r="D21" s="132">
        <v>30</v>
      </c>
      <c r="E21" s="132">
        <v>12</v>
      </c>
      <c r="F21" s="150">
        <v>1.32</v>
      </c>
      <c r="G21" s="23">
        <f t="shared" si="0"/>
        <v>475.20000000000005</v>
      </c>
    </row>
    <row r="22" spans="1:7" ht="12">
      <c r="A22" s="21"/>
      <c r="B22" s="68" t="s">
        <v>117</v>
      </c>
      <c r="C22" s="16"/>
      <c r="D22" s="23"/>
      <c r="E22" s="23"/>
      <c r="F22" s="137"/>
      <c r="G22" s="23">
        <f>SUM(G11:G21)</f>
        <v>63835.18799999999</v>
      </c>
    </row>
    <row r="23" spans="1:7" ht="12">
      <c r="A23" s="21"/>
      <c r="B23" s="68" t="s">
        <v>118</v>
      </c>
      <c r="C23" s="16"/>
      <c r="D23" s="23"/>
      <c r="E23" s="23"/>
      <c r="F23" s="137"/>
      <c r="G23" s="25">
        <f>G22*1.18</f>
        <v>75325.52183999999</v>
      </c>
    </row>
    <row r="24" spans="1:7" ht="14.25" customHeight="1">
      <c r="A24" s="26"/>
      <c r="B24" s="68" t="s">
        <v>119</v>
      </c>
      <c r="C24" s="16" t="s">
        <v>11</v>
      </c>
      <c r="D24" s="23"/>
      <c r="E24" s="23"/>
      <c r="F24" s="137"/>
      <c r="G24" s="25">
        <f>G23/C5/12</f>
        <v>1.3668212999455631</v>
      </c>
    </row>
    <row r="25" spans="1:7" ht="13.5" customHeight="1">
      <c r="A25" s="69" t="s">
        <v>12</v>
      </c>
      <c r="B25" s="22" t="s">
        <v>120</v>
      </c>
      <c r="C25" s="16"/>
      <c r="D25" s="23"/>
      <c r="E25" s="23"/>
      <c r="F25" s="137"/>
      <c r="G25" s="25"/>
    </row>
    <row r="26" spans="1:7" ht="12" customHeight="1">
      <c r="A26" s="69" t="s">
        <v>14</v>
      </c>
      <c r="B26" s="22" t="s">
        <v>121</v>
      </c>
      <c r="C26" s="16"/>
      <c r="D26" s="23"/>
      <c r="E26" s="23"/>
      <c r="F26" s="137"/>
      <c r="G26" s="25"/>
    </row>
    <row r="27" spans="1:7" ht="13.5" customHeight="1">
      <c r="A27" s="70" t="s">
        <v>16</v>
      </c>
      <c r="B27" s="27" t="s">
        <v>13</v>
      </c>
      <c r="C27" s="16" t="s">
        <v>11</v>
      </c>
      <c r="D27" s="132">
        <f>C5</f>
        <v>4592.5</v>
      </c>
      <c r="E27" s="23"/>
      <c r="F27" s="160">
        <v>1.23</v>
      </c>
      <c r="G27" s="25">
        <f>F27*D27*12</f>
        <v>67785.29999999999</v>
      </c>
    </row>
    <row r="28" spans="1:7" ht="13.5" customHeight="1">
      <c r="A28" s="69" t="s">
        <v>18</v>
      </c>
      <c r="B28" s="27" t="s">
        <v>15</v>
      </c>
      <c r="C28" s="16" t="s">
        <v>11</v>
      </c>
      <c r="D28" s="132">
        <f>C5</f>
        <v>4592.5</v>
      </c>
      <c r="E28" s="23"/>
      <c r="F28" s="160">
        <v>0.13</v>
      </c>
      <c r="G28" s="25">
        <f>F28*D28*12</f>
        <v>7164.299999999999</v>
      </c>
    </row>
    <row r="29" spans="1:7" ht="24">
      <c r="A29" s="69" t="s">
        <v>122</v>
      </c>
      <c r="B29" s="27" t="s">
        <v>17</v>
      </c>
      <c r="C29" s="16"/>
      <c r="D29" s="23"/>
      <c r="E29" s="23"/>
      <c r="F29" s="137"/>
      <c r="G29" s="25"/>
    </row>
    <row r="30" spans="1:7" ht="14.25" customHeight="1">
      <c r="A30" s="69"/>
      <c r="B30" s="106" t="s">
        <v>198</v>
      </c>
      <c r="C30" s="107"/>
      <c r="D30" s="96"/>
      <c r="E30" s="96"/>
      <c r="F30" s="133"/>
      <c r="G30" s="23">
        <f>D30*E30*F30</f>
        <v>0</v>
      </c>
    </row>
    <row r="31" spans="1:7" ht="12">
      <c r="A31" s="26">
        <v>1</v>
      </c>
      <c r="B31" s="71" t="s">
        <v>123</v>
      </c>
      <c r="C31" s="72" t="s">
        <v>79</v>
      </c>
      <c r="D31" s="132">
        <v>237</v>
      </c>
      <c r="E31" s="132">
        <v>1</v>
      </c>
      <c r="F31" s="151">
        <v>1.88</v>
      </c>
      <c r="G31" s="23">
        <f aca="true" t="shared" si="1" ref="G31:G52">D31*E31*F31</f>
        <v>445.56</v>
      </c>
    </row>
    <row r="32" spans="1:7" ht="12" customHeight="1">
      <c r="A32" s="26">
        <v>2</v>
      </c>
      <c r="B32" s="71" t="s">
        <v>124</v>
      </c>
      <c r="C32" s="73" t="s">
        <v>79</v>
      </c>
      <c r="D32" s="132">
        <v>237</v>
      </c>
      <c r="E32" s="132">
        <v>28</v>
      </c>
      <c r="F32" s="151">
        <v>0.15</v>
      </c>
      <c r="G32" s="23">
        <f t="shared" si="1"/>
        <v>995.4</v>
      </c>
    </row>
    <row r="33" spans="1:7" ht="12" customHeight="1">
      <c r="A33" s="26">
        <v>3</v>
      </c>
      <c r="B33" s="71" t="s">
        <v>126</v>
      </c>
      <c r="C33" s="73" t="s">
        <v>127</v>
      </c>
      <c r="D33" s="132">
        <v>6</v>
      </c>
      <c r="E33" s="132">
        <v>245</v>
      </c>
      <c r="F33" s="151">
        <v>3.59</v>
      </c>
      <c r="G33" s="23">
        <f>D33*E33*F33</f>
        <v>5277.3</v>
      </c>
    </row>
    <row r="34" spans="1:7" ht="12" customHeight="1">
      <c r="A34" s="26">
        <v>4</v>
      </c>
      <c r="B34" s="71" t="s">
        <v>128</v>
      </c>
      <c r="C34" s="73" t="s">
        <v>79</v>
      </c>
      <c r="D34" s="132">
        <v>1067</v>
      </c>
      <c r="E34" s="132">
        <v>1</v>
      </c>
      <c r="F34" s="151">
        <v>1.31</v>
      </c>
      <c r="G34" s="23">
        <f t="shared" si="1"/>
        <v>1397.77</v>
      </c>
    </row>
    <row r="35" spans="1:7" ht="12" customHeight="1">
      <c r="A35" s="26">
        <v>5</v>
      </c>
      <c r="B35" s="71" t="s">
        <v>129</v>
      </c>
      <c r="C35" s="73" t="s">
        <v>79</v>
      </c>
      <c r="D35" s="132">
        <v>1067</v>
      </c>
      <c r="E35" s="132">
        <v>122</v>
      </c>
      <c r="F35" s="151">
        <v>0.07</v>
      </c>
      <c r="G35" s="23">
        <f t="shared" si="1"/>
        <v>9112.18</v>
      </c>
    </row>
    <row r="36" spans="1:7" ht="12" customHeight="1">
      <c r="A36" s="26">
        <v>6</v>
      </c>
      <c r="B36" s="71" t="s">
        <v>133</v>
      </c>
      <c r="C36" s="73" t="s">
        <v>79</v>
      </c>
      <c r="D36" s="132">
        <v>352</v>
      </c>
      <c r="E36" s="132">
        <v>122</v>
      </c>
      <c r="F36" s="151">
        <v>0.15</v>
      </c>
      <c r="G36" s="23">
        <f t="shared" si="1"/>
        <v>6441.599999999999</v>
      </c>
    </row>
    <row r="37" spans="1:7" ht="12">
      <c r="A37" s="26">
        <v>7</v>
      </c>
      <c r="B37" s="71" t="s">
        <v>134</v>
      </c>
      <c r="C37" s="73" t="s">
        <v>79</v>
      </c>
      <c r="D37" s="132"/>
      <c r="E37" s="132">
        <v>28</v>
      </c>
      <c r="F37" s="151">
        <v>0.15</v>
      </c>
      <c r="G37" s="23">
        <f t="shared" si="1"/>
        <v>0</v>
      </c>
    </row>
    <row r="38" spans="1:7" ht="10.5" customHeight="1">
      <c r="A38" s="26">
        <v>8</v>
      </c>
      <c r="B38" s="71" t="s">
        <v>130</v>
      </c>
      <c r="C38" s="73" t="s">
        <v>131</v>
      </c>
      <c r="D38" s="132">
        <v>2.8</v>
      </c>
      <c r="E38" s="132">
        <v>1</v>
      </c>
      <c r="F38" s="151">
        <v>12.37</v>
      </c>
      <c r="G38" s="23">
        <f t="shared" si="1"/>
        <v>34.635999999999996</v>
      </c>
    </row>
    <row r="39" spans="1:7" ht="12">
      <c r="A39" s="26">
        <v>9</v>
      </c>
      <c r="B39" s="71" t="s">
        <v>132</v>
      </c>
      <c r="C39" s="73" t="s">
        <v>127</v>
      </c>
      <c r="D39" s="132">
        <v>7</v>
      </c>
      <c r="E39" s="132">
        <v>3</v>
      </c>
      <c r="F39" s="151">
        <v>2.6</v>
      </c>
      <c r="G39" s="23">
        <f t="shared" si="1"/>
        <v>54.6</v>
      </c>
    </row>
    <row r="40" spans="1:7" ht="12">
      <c r="A40" s="26">
        <v>10</v>
      </c>
      <c r="B40" s="71" t="s">
        <v>199</v>
      </c>
      <c r="C40" s="73" t="s">
        <v>79</v>
      </c>
      <c r="D40" s="132">
        <v>1814</v>
      </c>
      <c r="E40" s="132">
        <v>72</v>
      </c>
      <c r="F40" s="152">
        <v>0.07</v>
      </c>
      <c r="G40" s="23">
        <f t="shared" si="1"/>
        <v>9142.560000000001</v>
      </c>
    </row>
    <row r="41" spans="1:7" ht="12">
      <c r="A41" s="26">
        <v>11</v>
      </c>
      <c r="B41" s="74" t="s">
        <v>200</v>
      </c>
      <c r="C41" s="58" t="s">
        <v>137</v>
      </c>
      <c r="D41" s="132">
        <v>27</v>
      </c>
      <c r="E41" s="132">
        <v>3</v>
      </c>
      <c r="F41" s="153">
        <v>32.37</v>
      </c>
      <c r="G41" s="23">
        <f t="shared" si="1"/>
        <v>2621.97</v>
      </c>
    </row>
    <row r="42" spans="1:7" ht="12">
      <c r="A42" s="26">
        <v>12</v>
      </c>
      <c r="B42" s="108" t="s">
        <v>140</v>
      </c>
      <c r="C42" s="58" t="s">
        <v>65</v>
      </c>
      <c r="D42" s="132">
        <v>2.8</v>
      </c>
      <c r="E42" s="132">
        <v>1</v>
      </c>
      <c r="F42" s="153">
        <v>217.71</v>
      </c>
      <c r="G42" s="23">
        <f t="shared" si="1"/>
        <v>609.588</v>
      </c>
    </row>
    <row r="43" spans="1:7" ht="13.5" customHeight="1">
      <c r="A43" s="26"/>
      <c r="B43" s="109" t="s">
        <v>201</v>
      </c>
      <c r="C43" s="110"/>
      <c r="D43" s="96"/>
      <c r="E43" s="96"/>
      <c r="F43" s="164"/>
      <c r="G43" s="23">
        <f t="shared" si="1"/>
        <v>0</v>
      </c>
    </row>
    <row r="44" spans="1:7" ht="13.5" customHeight="1">
      <c r="A44" s="26">
        <v>13</v>
      </c>
      <c r="B44" s="71" t="s">
        <v>125</v>
      </c>
      <c r="C44" s="73" t="s">
        <v>79</v>
      </c>
      <c r="D44" s="132">
        <v>237</v>
      </c>
      <c r="E44" s="132">
        <v>5</v>
      </c>
      <c r="F44" s="151">
        <v>0.75</v>
      </c>
      <c r="G44" s="23">
        <f t="shared" si="1"/>
        <v>888.75</v>
      </c>
    </row>
    <row r="45" spans="1:7" ht="13.5" customHeight="1">
      <c r="A45" s="26">
        <v>14</v>
      </c>
      <c r="B45" s="71" t="s">
        <v>195</v>
      </c>
      <c r="C45" s="73" t="s">
        <v>79</v>
      </c>
      <c r="D45" s="132">
        <v>352</v>
      </c>
      <c r="E45" s="132">
        <v>12</v>
      </c>
      <c r="F45" s="151">
        <v>0.75</v>
      </c>
      <c r="G45" s="23">
        <f t="shared" si="1"/>
        <v>3168</v>
      </c>
    </row>
    <row r="46" spans="1:7" ht="12">
      <c r="A46" s="26">
        <v>15</v>
      </c>
      <c r="B46" s="71" t="s">
        <v>202</v>
      </c>
      <c r="C46" s="73" t="s">
        <v>79</v>
      </c>
      <c r="D46" s="132">
        <v>352</v>
      </c>
      <c r="E46" s="132">
        <v>25</v>
      </c>
      <c r="F46" s="151">
        <v>0.75</v>
      </c>
      <c r="G46" s="23">
        <f t="shared" si="1"/>
        <v>6600</v>
      </c>
    </row>
    <row r="47" spans="1:7" ht="12">
      <c r="A47" s="26">
        <v>16</v>
      </c>
      <c r="B47" s="71" t="s">
        <v>203</v>
      </c>
      <c r="C47" s="73" t="s">
        <v>131</v>
      </c>
      <c r="D47" s="132">
        <v>43</v>
      </c>
      <c r="E47" s="132">
        <v>25</v>
      </c>
      <c r="F47" s="152">
        <v>0.75</v>
      </c>
      <c r="G47" s="23">
        <f t="shared" si="1"/>
        <v>806.25</v>
      </c>
    </row>
    <row r="48" spans="1:7" ht="12">
      <c r="A48" s="26">
        <v>17</v>
      </c>
      <c r="B48" s="71" t="s">
        <v>135</v>
      </c>
      <c r="C48" s="73" t="s">
        <v>79</v>
      </c>
      <c r="D48" s="132">
        <v>352</v>
      </c>
      <c r="E48" s="132">
        <v>36</v>
      </c>
      <c r="F48" s="151">
        <v>0.33</v>
      </c>
      <c r="G48" s="23">
        <f t="shared" si="1"/>
        <v>4181.76</v>
      </c>
    </row>
    <row r="49" spans="1:7" ht="12">
      <c r="A49" s="26">
        <v>18</v>
      </c>
      <c r="B49" s="71" t="s">
        <v>204</v>
      </c>
      <c r="C49" s="73" t="s">
        <v>79</v>
      </c>
      <c r="D49" s="161">
        <v>0</v>
      </c>
      <c r="E49" s="132">
        <v>5</v>
      </c>
      <c r="F49" s="151">
        <v>2.21</v>
      </c>
      <c r="G49" s="23">
        <f t="shared" si="1"/>
        <v>0</v>
      </c>
    </row>
    <row r="50" spans="1:7" ht="12">
      <c r="A50" s="26">
        <v>19</v>
      </c>
      <c r="B50" s="71" t="s">
        <v>136</v>
      </c>
      <c r="C50" s="73" t="s">
        <v>79</v>
      </c>
      <c r="D50" s="132">
        <v>35</v>
      </c>
      <c r="E50" s="132">
        <v>2</v>
      </c>
      <c r="F50" s="151">
        <v>5.26</v>
      </c>
      <c r="G50" s="23">
        <f t="shared" si="1"/>
        <v>368.2</v>
      </c>
    </row>
    <row r="51" spans="1:7" ht="24.75" customHeight="1">
      <c r="A51" s="26">
        <v>20</v>
      </c>
      <c r="B51" s="74" t="s">
        <v>138</v>
      </c>
      <c r="C51" s="58" t="s">
        <v>31</v>
      </c>
      <c r="D51" s="173">
        <v>0</v>
      </c>
      <c r="E51" s="132">
        <v>7</v>
      </c>
      <c r="F51" s="154">
        <v>589.28</v>
      </c>
      <c r="G51" s="23">
        <f t="shared" si="1"/>
        <v>0</v>
      </c>
    </row>
    <row r="52" spans="1:7" ht="13.5" customHeight="1">
      <c r="A52" s="26">
        <v>21</v>
      </c>
      <c r="B52" s="74" t="s">
        <v>139</v>
      </c>
      <c r="C52" s="58" t="s">
        <v>31</v>
      </c>
      <c r="D52" s="132">
        <v>0</v>
      </c>
      <c r="E52" s="132">
        <v>6</v>
      </c>
      <c r="F52" s="154">
        <v>919.03</v>
      </c>
      <c r="G52" s="23">
        <f t="shared" si="1"/>
        <v>0</v>
      </c>
    </row>
    <row r="53" spans="1:7" ht="13.5" customHeight="1">
      <c r="A53" s="26"/>
      <c r="B53" s="68" t="s">
        <v>117</v>
      </c>
      <c r="C53" s="58" t="s">
        <v>103</v>
      </c>
      <c r="D53" s="23"/>
      <c r="E53" s="23"/>
      <c r="F53" s="138"/>
      <c r="G53" s="23">
        <f>SUM(G30:G52)</f>
        <v>52146.124</v>
      </c>
    </row>
    <row r="54" spans="1:7" ht="12" customHeight="1">
      <c r="A54" s="26"/>
      <c r="B54" s="68" t="s">
        <v>118</v>
      </c>
      <c r="C54" s="58"/>
      <c r="D54" s="23"/>
      <c r="E54" s="23"/>
      <c r="F54" s="138"/>
      <c r="G54" s="25">
        <f>G53*1.18</f>
        <v>61532.42632</v>
      </c>
    </row>
    <row r="55" spans="1:7" ht="12">
      <c r="A55" s="29"/>
      <c r="B55" s="68" t="s">
        <v>119</v>
      </c>
      <c r="C55" s="16" t="s">
        <v>11</v>
      </c>
      <c r="D55" s="23"/>
      <c r="E55" s="23"/>
      <c r="F55" s="138"/>
      <c r="G55" s="25">
        <f>G54/C5/12</f>
        <v>1.116538311014335</v>
      </c>
    </row>
    <row r="56" spans="1:7" ht="12">
      <c r="A56" s="70" t="s">
        <v>141</v>
      </c>
      <c r="B56" s="27" t="s">
        <v>19</v>
      </c>
      <c r="C56" s="16" t="s">
        <v>142</v>
      </c>
      <c r="D56" s="132">
        <v>1240</v>
      </c>
      <c r="E56" s="23"/>
      <c r="F56" s="148">
        <v>0.71</v>
      </c>
      <c r="G56" s="25">
        <f>F56*D56*12</f>
        <v>10564.8</v>
      </c>
    </row>
    <row r="57" spans="1:7" ht="13.5" customHeight="1">
      <c r="A57" s="70"/>
      <c r="B57" s="27"/>
      <c r="C57" s="16" t="s">
        <v>11</v>
      </c>
      <c r="D57" s="23"/>
      <c r="E57" s="23"/>
      <c r="F57" s="137"/>
      <c r="G57" s="25">
        <f>G56/C5/12</f>
        <v>0.19170386499727818</v>
      </c>
    </row>
    <row r="58" spans="1:7" ht="13.5" customHeight="1">
      <c r="A58" s="19" t="s">
        <v>143</v>
      </c>
      <c r="B58" s="31" t="s">
        <v>24</v>
      </c>
      <c r="C58" s="24"/>
      <c r="D58" s="32" t="s">
        <v>144</v>
      </c>
      <c r="E58" s="32"/>
      <c r="F58" s="136"/>
      <c r="G58" s="17"/>
    </row>
    <row r="59" spans="1:7" ht="14.25" customHeight="1">
      <c r="A59" s="19" t="s">
        <v>145</v>
      </c>
      <c r="B59" s="45" t="s">
        <v>25</v>
      </c>
      <c r="C59" s="33"/>
      <c r="D59" s="32"/>
      <c r="E59" s="32"/>
      <c r="F59" s="136"/>
      <c r="G59" s="17"/>
    </row>
    <row r="60" spans="1:7" ht="12">
      <c r="A60" s="34">
        <v>1</v>
      </c>
      <c r="B60" s="35" t="s">
        <v>26</v>
      </c>
      <c r="C60" s="75" t="s">
        <v>27</v>
      </c>
      <c r="D60" s="165"/>
      <c r="E60" s="75"/>
      <c r="F60" s="155">
        <v>26.61</v>
      </c>
      <c r="G60" s="76">
        <f>D60*F60</f>
        <v>0</v>
      </c>
    </row>
    <row r="61" spans="1:7" ht="12">
      <c r="A61" s="34">
        <v>2</v>
      </c>
      <c r="B61" s="35" t="s">
        <v>28</v>
      </c>
      <c r="C61" s="75" t="s">
        <v>27</v>
      </c>
      <c r="D61" s="165"/>
      <c r="E61" s="75"/>
      <c r="F61" s="155">
        <v>70.46</v>
      </c>
      <c r="G61" s="76">
        <f aca="true" t="shared" si="2" ref="G61:G74">D61*F61</f>
        <v>0</v>
      </c>
    </row>
    <row r="62" spans="1:7" ht="12.75" customHeight="1">
      <c r="A62" s="36">
        <v>3</v>
      </c>
      <c r="B62" s="37" t="s">
        <v>146</v>
      </c>
      <c r="C62" s="75" t="s">
        <v>147</v>
      </c>
      <c r="D62" s="165">
        <v>90</v>
      </c>
      <c r="E62" s="75"/>
      <c r="F62" s="155">
        <v>14.19</v>
      </c>
      <c r="G62" s="76">
        <f t="shared" si="2"/>
        <v>1277.1</v>
      </c>
    </row>
    <row r="63" spans="1:7" ht="13.5" customHeight="1">
      <c r="A63" s="34">
        <v>4</v>
      </c>
      <c r="B63" s="37" t="s">
        <v>29</v>
      </c>
      <c r="C63" s="75" t="s">
        <v>30</v>
      </c>
      <c r="D63" s="165">
        <v>90</v>
      </c>
      <c r="E63" s="75"/>
      <c r="F63" s="155">
        <v>14.19</v>
      </c>
      <c r="G63" s="76">
        <f t="shared" si="2"/>
        <v>1277.1</v>
      </c>
    </row>
    <row r="64" spans="1:7" ht="24">
      <c r="A64" s="34">
        <v>5</v>
      </c>
      <c r="B64" s="35" t="s">
        <v>148</v>
      </c>
      <c r="C64" s="75" t="s">
        <v>31</v>
      </c>
      <c r="D64" s="166">
        <v>1.24</v>
      </c>
      <c r="E64" s="75"/>
      <c r="F64" s="155">
        <v>1419</v>
      </c>
      <c r="G64" s="76">
        <f t="shared" si="2"/>
        <v>1759.56</v>
      </c>
    </row>
    <row r="65" spans="1:7" ht="12" customHeight="1">
      <c r="A65" s="36">
        <v>6</v>
      </c>
      <c r="B65" s="38" t="s">
        <v>32</v>
      </c>
      <c r="C65" s="75" t="s">
        <v>33</v>
      </c>
      <c r="D65" s="165">
        <v>0.3</v>
      </c>
      <c r="E65" s="75"/>
      <c r="F65" s="155">
        <v>1596.38</v>
      </c>
      <c r="G65" s="76">
        <f t="shared" si="2"/>
        <v>478.914</v>
      </c>
    </row>
    <row r="66" spans="1:7" ht="12">
      <c r="A66" s="34">
        <v>7</v>
      </c>
      <c r="B66" s="35" t="s">
        <v>34</v>
      </c>
      <c r="C66" s="75" t="s">
        <v>35</v>
      </c>
      <c r="D66" s="165">
        <v>3</v>
      </c>
      <c r="E66" s="75"/>
      <c r="F66" s="155">
        <v>17.18</v>
      </c>
      <c r="G66" s="76">
        <f t="shared" si="2"/>
        <v>51.54</v>
      </c>
    </row>
    <row r="67" spans="1:7" ht="12.75" customHeight="1">
      <c r="A67" s="34">
        <v>8</v>
      </c>
      <c r="B67" s="35" t="s">
        <v>250</v>
      </c>
      <c r="C67" s="75" t="s">
        <v>36</v>
      </c>
      <c r="D67" s="165">
        <v>12</v>
      </c>
      <c r="E67" s="75"/>
      <c r="F67" s="155">
        <v>140.97</v>
      </c>
      <c r="G67" s="76">
        <f t="shared" si="2"/>
        <v>1691.6399999999999</v>
      </c>
    </row>
    <row r="68" spans="1:7" ht="12.75" customHeight="1">
      <c r="A68" s="34">
        <v>9</v>
      </c>
      <c r="B68" s="35" t="s">
        <v>149</v>
      </c>
      <c r="C68" s="75" t="s">
        <v>37</v>
      </c>
      <c r="D68" s="165"/>
      <c r="E68" s="75"/>
      <c r="F68" s="155">
        <v>28.93</v>
      </c>
      <c r="G68" s="76">
        <f t="shared" si="2"/>
        <v>0</v>
      </c>
    </row>
    <row r="69" spans="1:7" ht="12">
      <c r="A69" s="34">
        <v>10</v>
      </c>
      <c r="B69" s="35" t="s">
        <v>150</v>
      </c>
      <c r="C69" s="75" t="s">
        <v>27</v>
      </c>
      <c r="D69" s="165"/>
      <c r="E69" s="75"/>
      <c r="F69" s="155">
        <v>88.69</v>
      </c>
      <c r="G69" s="76">
        <f t="shared" si="2"/>
        <v>0</v>
      </c>
    </row>
    <row r="70" spans="1:7" ht="13.5" customHeight="1">
      <c r="A70" s="34">
        <v>11</v>
      </c>
      <c r="B70" s="40" t="s">
        <v>155</v>
      </c>
      <c r="C70" s="75" t="s">
        <v>39</v>
      </c>
      <c r="D70" s="167">
        <v>1</v>
      </c>
      <c r="E70" s="75"/>
      <c r="F70" s="152">
        <v>384.9</v>
      </c>
      <c r="G70" s="76">
        <f>D70*F70</f>
        <v>384.9</v>
      </c>
    </row>
    <row r="71" spans="1:7" ht="11.25" customHeight="1">
      <c r="A71" s="34">
        <v>12</v>
      </c>
      <c r="B71" s="35" t="s">
        <v>151</v>
      </c>
      <c r="C71" s="75" t="s">
        <v>61</v>
      </c>
      <c r="D71" s="165">
        <v>14.04</v>
      </c>
      <c r="E71" s="75"/>
      <c r="F71" s="155">
        <v>38.85</v>
      </c>
      <c r="G71" s="76">
        <f t="shared" si="2"/>
        <v>545.454</v>
      </c>
    </row>
    <row r="72" spans="1:7" ht="11.25" customHeight="1">
      <c r="A72" s="39">
        <v>13</v>
      </c>
      <c r="B72" s="35" t="s">
        <v>152</v>
      </c>
      <c r="C72" s="75" t="s">
        <v>27</v>
      </c>
      <c r="D72" s="165">
        <v>1</v>
      </c>
      <c r="E72" s="75"/>
      <c r="F72" s="155">
        <v>743.2</v>
      </c>
      <c r="G72" s="76">
        <f t="shared" si="2"/>
        <v>743.2</v>
      </c>
    </row>
    <row r="73" spans="1:7" ht="12" customHeight="1">
      <c r="A73" s="34">
        <v>14</v>
      </c>
      <c r="B73" s="40" t="s">
        <v>153</v>
      </c>
      <c r="C73" s="75" t="s">
        <v>27</v>
      </c>
      <c r="D73" s="165">
        <v>30</v>
      </c>
      <c r="E73" s="75"/>
      <c r="F73" s="155">
        <v>4.26</v>
      </c>
      <c r="G73" s="76">
        <f t="shared" si="2"/>
        <v>127.8</v>
      </c>
    </row>
    <row r="74" spans="1:7" ht="13.5" customHeight="1">
      <c r="A74" s="34">
        <v>15</v>
      </c>
      <c r="B74" s="35" t="s">
        <v>154</v>
      </c>
      <c r="C74" s="75" t="s">
        <v>38</v>
      </c>
      <c r="D74" s="165"/>
      <c r="E74" s="75"/>
      <c r="F74" s="155">
        <v>20</v>
      </c>
      <c r="G74" s="76">
        <f t="shared" si="2"/>
        <v>0</v>
      </c>
    </row>
    <row r="75" spans="1:7" ht="12">
      <c r="A75" s="37"/>
      <c r="B75" s="44" t="s">
        <v>156</v>
      </c>
      <c r="C75" s="75"/>
      <c r="D75" s="77"/>
      <c r="E75" s="78"/>
      <c r="F75" s="139"/>
      <c r="G75" s="79">
        <f>SUM(G60:G74)</f>
        <v>8337.207999999999</v>
      </c>
    </row>
    <row r="76" spans="1:7" ht="15" customHeight="1">
      <c r="A76" s="37"/>
      <c r="B76" s="81" t="s">
        <v>157</v>
      </c>
      <c r="C76" s="82"/>
      <c r="D76" s="83"/>
      <c r="E76" s="84"/>
      <c r="F76" s="140"/>
      <c r="G76" s="195">
        <f>(G75*15%)+G75</f>
        <v>9587.7892</v>
      </c>
    </row>
    <row r="77" spans="1:7" ht="12">
      <c r="A77" s="37"/>
      <c r="B77" s="81" t="s">
        <v>118</v>
      </c>
      <c r="C77" s="51"/>
      <c r="D77" s="86"/>
      <c r="E77" s="51"/>
      <c r="F77" s="141"/>
      <c r="G77" s="60">
        <f>G76*1.18</f>
        <v>11313.591255999998</v>
      </c>
    </row>
    <row r="78" spans="1:7" ht="14.25" customHeight="1">
      <c r="A78" s="37"/>
      <c r="B78" s="68" t="s">
        <v>119</v>
      </c>
      <c r="C78" s="15" t="s">
        <v>11</v>
      </c>
      <c r="D78" s="42"/>
      <c r="E78" s="42"/>
      <c r="F78" s="142"/>
      <c r="G78" s="28">
        <f>G77/C5/12</f>
        <v>0.20529107704590813</v>
      </c>
    </row>
    <row r="79" spans="1:7" ht="12">
      <c r="A79" s="19" t="s">
        <v>158</v>
      </c>
      <c r="B79" s="88" t="s">
        <v>40</v>
      </c>
      <c r="C79" s="89"/>
      <c r="D79" s="32" t="s">
        <v>144</v>
      </c>
      <c r="E79" s="17"/>
      <c r="F79" s="143"/>
      <c r="G79" s="17"/>
    </row>
    <row r="80" spans="1:7" ht="36">
      <c r="A80" s="37">
        <v>1</v>
      </c>
      <c r="B80" s="43" t="s">
        <v>41</v>
      </c>
      <c r="C80" s="90" t="s">
        <v>42</v>
      </c>
      <c r="D80" s="169">
        <v>20.9</v>
      </c>
      <c r="E80" s="59"/>
      <c r="F80" s="156">
        <v>709.5</v>
      </c>
      <c r="G80" s="91">
        <f>D80*F80</f>
        <v>14828.55</v>
      </c>
    </row>
    <row r="81" spans="1:7" ht="24">
      <c r="A81" s="37">
        <v>2</v>
      </c>
      <c r="B81" s="43" t="s">
        <v>43</v>
      </c>
      <c r="C81" s="90" t="s">
        <v>44</v>
      </c>
      <c r="D81" s="169">
        <v>2</v>
      </c>
      <c r="E81" s="59"/>
      <c r="F81" s="156">
        <v>273.21</v>
      </c>
      <c r="G81" s="91">
        <f aca="true" t="shared" si="3" ref="G81:G100">D81*F81</f>
        <v>546.42</v>
      </c>
    </row>
    <row r="82" spans="1:7" ht="24">
      <c r="A82" s="37">
        <v>3</v>
      </c>
      <c r="B82" s="43" t="s">
        <v>45</v>
      </c>
      <c r="C82" s="90" t="s">
        <v>44</v>
      </c>
      <c r="D82" s="169">
        <v>3</v>
      </c>
      <c r="E82" s="59"/>
      <c r="F82" s="156">
        <v>296.6</v>
      </c>
      <c r="G82" s="91">
        <f t="shared" si="3"/>
        <v>889.8000000000001</v>
      </c>
    </row>
    <row r="83" spans="1:7" ht="12" customHeight="1">
      <c r="A83" s="37">
        <v>4</v>
      </c>
      <c r="B83" s="43" t="s">
        <v>206</v>
      </c>
      <c r="C83" s="90" t="s">
        <v>46</v>
      </c>
      <c r="D83" s="169">
        <v>5</v>
      </c>
      <c r="E83" s="59"/>
      <c r="F83" s="156">
        <v>24.16</v>
      </c>
      <c r="G83" s="91">
        <f t="shared" si="3"/>
        <v>120.8</v>
      </c>
    </row>
    <row r="84" spans="1:7" ht="14.25" customHeight="1">
      <c r="A84" s="37">
        <v>5</v>
      </c>
      <c r="B84" s="43" t="s">
        <v>47</v>
      </c>
      <c r="C84" s="90" t="s">
        <v>48</v>
      </c>
      <c r="D84" s="169">
        <v>4</v>
      </c>
      <c r="E84" s="59"/>
      <c r="F84" s="156">
        <v>47.22</v>
      </c>
      <c r="G84" s="91">
        <f t="shared" si="3"/>
        <v>188.88</v>
      </c>
    </row>
    <row r="85" spans="1:7" ht="12.75" customHeight="1">
      <c r="A85" s="37">
        <v>6</v>
      </c>
      <c r="B85" s="43" t="s">
        <v>49</v>
      </c>
      <c r="C85" s="90" t="s">
        <v>50</v>
      </c>
      <c r="D85" s="169">
        <v>0</v>
      </c>
      <c r="E85" s="59"/>
      <c r="F85" s="156">
        <v>219.12</v>
      </c>
      <c r="G85" s="91">
        <f t="shared" si="3"/>
        <v>0</v>
      </c>
    </row>
    <row r="86" spans="1:7" ht="14.25" customHeight="1">
      <c r="A86" s="37">
        <v>7</v>
      </c>
      <c r="B86" s="43" t="s">
        <v>51</v>
      </c>
      <c r="C86" s="90" t="s">
        <v>52</v>
      </c>
      <c r="D86" s="169">
        <v>7</v>
      </c>
      <c r="E86" s="59"/>
      <c r="F86" s="156">
        <v>141.66</v>
      </c>
      <c r="G86" s="91">
        <f t="shared" si="3"/>
        <v>991.62</v>
      </c>
    </row>
    <row r="87" spans="1:7" ht="13.5" customHeight="1">
      <c r="A87" s="37">
        <v>8</v>
      </c>
      <c r="B87" s="43" t="s">
        <v>53</v>
      </c>
      <c r="C87" s="90" t="s">
        <v>46</v>
      </c>
      <c r="D87" s="169">
        <v>6</v>
      </c>
      <c r="E87" s="59"/>
      <c r="F87" s="156">
        <v>130.63</v>
      </c>
      <c r="G87" s="91">
        <f t="shared" si="3"/>
        <v>783.78</v>
      </c>
    </row>
    <row r="88" spans="1:7" ht="13.5" customHeight="1">
      <c r="A88" s="37">
        <v>9</v>
      </c>
      <c r="B88" s="43" t="s">
        <v>54</v>
      </c>
      <c r="C88" s="90" t="s">
        <v>46</v>
      </c>
      <c r="D88" s="169">
        <v>0</v>
      </c>
      <c r="E88" s="59"/>
      <c r="F88" s="156">
        <v>133.36</v>
      </c>
      <c r="G88" s="91">
        <f t="shared" si="3"/>
        <v>0</v>
      </c>
    </row>
    <row r="89" spans="1:7" ht="12">
      <c r="A89" s="37">
        <v>10</v>
      </c>
      <c r="B89" s="43" t="s">
        <v>55</v>
      </c>
      <c r="C89" s="90" t="s">
        <v>56</v>
      </c>
      <c r="D89" s="169">
        <v>14</v>
      </c>
      <c r="E89" s="59"/>
      <c r="F89" s="156">
        <v>102.88</v>
      </c>
      <c r="G89" s="91">
        <f t="shared" si="3"/>
        <v>1440.32</v>
      </c>
    </row>
    <row r="90" spans="1:7" ht="12.75" customHeight="1">
      <c r="A90" s="37">
        <v>11</v>
      </c>
      <c r="B90" s="43" t="s">
        <v>57</v>
      </c>
      <c r="C90" s="90" t="s">
        <v>58</v>
      </c>
      <c r="D90" s="169">
        <v>20</v>
      </c>
      <c r="E90" s="59"/>
      <c r="F90" s="156">
        <v>173.23</v>
      </c>
      <c r="G90" s="91">
        <f t="shared" si="3"/>
        <v>3464.6</v>
      </c>
    </row>
    <row r="91" spans="1:7" ht="14.25" customHeight="1">
      <c r="A91" s="37">
        <v>12</v>
      </c>
      <c r="B91" s="43" t="s">
        <v>59</v>
      </c>
      <c r="C91" s="90" t="s">
        <v>56</v>
      </c>
      <c r="D91" s="169">
        <v>4</v>
      </c>
      <c r="E91" s="59"/>
      <c r="F91" s="156">
        <v>292.31</v>
      </c>
      <c r="G91" s="91">
        <f t="shared" si="3"/>
        <v>1169.24</v>
      </c>
    </row>
    <row r="92" spans="1:7" ht="12.75" customHeight="1">
      <c r="A92" s="37">
        <v>13</v>
      </c>
      <c r="B92" s="43" t="s">
        <v>207</v>
      </c>
      <c r="C92" s="90" t="s">
        <v>60</v>
      </c>
      <c r="D92" s="169">
        <v>0.01</v>
      </c>
      <c r="E92" s="59"/>
      <c r="F92" s="156">
        <v>43464.48</v>
      </c>
      <c r="G92" s="91">
        <f t="shared" si="3"/>
        <v>434.64480000000003</v>
      </c>
    </row>
    <row r="93" spans="1:7" ht="14.25" customHeight="1">
      <c r="A93" s="37">
        <v>14</v>
      </c>
      <c r="B93" s="188" t="s">
        <v>251</v>
      </c>
      <c r="C93" s="90" t="s">
        <v>252</v>
      </c>
      <c r="D93" s="169">
        <v>4</v>
      </c>
      <c r="E93" s="59"/>
      <c r="F93" s="156">
        <v>99.33</v>
      </c>
      <c r="G93" s="91">
        <f t="shared" si="3"/>
        <v>397.32</v>
      </c>
    </row>
    <row r="94" spans="1:7" ht="12">
      <c r="A94" s="37">
        <v>15</v>
      </c>
      <c r="B94" s="43" t="s">
        <v>62</v>
      </c>
      <c r="C94" s="90" t="s">
        <v>189</v>
      </c>
      <c r="D94" s="169">
        <v>12</v>
      </c>
      <c r="E94" s="59"/>
      <c r="F94" s="156">
        <v>53.21</v>
      </c>
      <c r="G94" s="91">
        <f t="shared" si="3"/>
        <v>638.52</v>
      </c>
    </row>
    <row r="95" spans="1:7" ht="12">
      <c r="A95" s="37">
        <v>16</v>
      </c>
      <c r="B95" s="43" t="s">
        <v>63</v>
      </c>
      <c r="C95" s="90" t="s">
        <v>61</v>
      </c>
      <c r="D95" s="169">
        <v>269.6</v>
      </c>
      <c r="E95" s="59"/>
      <c r="F95" s="156">
        <v>45.9</v>
      </c>
      <c r="G95" s="91">
        <f t="shared" si="3"/>
        <v>12374.640000000001</v>
      </c>
    </row>
    <row r="96" spans="1:7" ht="12">
      <c r="A96" s="37">
        <v>17</v>
      </c>
      <c r="B96" s="43" t="s">
        <v>64</v>
      </c>
      <c r="C96" s="90" t="s">
        <v>56</v>
      </c>
      <c r="D96" s="169">
        <v>1</v>
      </c>
      <c r="E96" s="59"/>
      <c r="F96" s="156">
        <v>90.46</v>
      </c>
      <c r="G96" s="91">
        <f t="shared" si="3"/>
        <v>90.46</v>
      </c>
    </row>
    <row r="97" spans="1:7" ht="12">
      <c r="A97" s="37">
        <v>18</v>
      </c>
      <c r="B97" s="43" t="s">
        <v>66</v>
      </c>
      <c r="C97" s="90" t="s">
        <v>65</v>
      </c>
      <c r="D97" s="169">
        <v>1</v>
      </c>
      <c r="E97" s="59"/>
      <c r="F97" s="156">
        <v>363.31</v>
      </c>
      <c r="G97" s="91">
        <f t="shared" si="3"/>
        <v>363.31</v>
      </c>
    </row>
    <row r="98" spans="1:7" ht="12">
      <c r="A98" s="37">
        <v>19</v>
      </c>
      <c r="B98" s="43" t="s">
        <v>209</v>
      </c>
      <c r="C98" s="90" t="s">
        <v>50</v>
      </c>
      <c r="D98" s="169">
        <v>129</v>
      </c>
      <c r="E98" s="59"/>
      <c r="F98" s="156">
        <v>59.13</v>
      </c>
      <c r="G98" s="91">
        <f t="shared" si="3"/>
        <v>7627.77</v>
      </c>
    </row>
    <row r="99" spans="1:7" ht="12">
      <c r="A99" s="37">
        <v>20</v>
      </c>
      <c r="B99" s="43" t="s">
        <v>208</v>
      </c>
      <c r="C99" s="90" t="s">
        <v>61</v>
      </c>
      <c r="D99" s="169">
        <v>29</v>
      </c>
      <c r="E99" s="59"/>
      <c r="F99" s="156">
        <v>7.98</v>
      </c>
      <c r="G99" s="91">
        <f t="shared" si="3"/>
        <v>231.42000000000002</v>
      </c>
    </row>
    <row r="100" spans="1:7" ht="14.25" customHeight="1">
      <c r="A100" s="37">
        <v>21</v>
      </c>
      <c r="B100" s="43" t="s">
        <v>210</v>
      </c>
      <c r="C100" s="90" t="s">
        <v>56</v>
      </c>
      <c r="D100" s="169">
        <v>7</v>
      </c>
      <c r="E100" s="59"/>
      <c r="F100" s="156">
        <v>135.58</v>
      </c>
      <c r="G100" s="91">
        <f t="shared" si="3"/>
        <v>949.0600000000001</v>
      </c>
    </row>
    <row r="101" spans="1:7" ht="12">
      <c r="A101" s="37"/>
      <c r="B101" s="44" t="s">
        <v>156</v>
      </c>
      <c r="C101" s="92"/>
      <c r="D101" s="58"/>
      <c r="E101" s="58"/>
      <c r="F101" s="144"/>
      <c r="G101" s="91">
        <f>SUM(G80:G100)</f>
        <v>47531.15479999999</v>
      </c>
    </row>
    <row r="102" spans="1:7" ht="13.5" customHeight="1">
      <c r="A102" s="37"/>
      <c r="B102" s="81" t="s">
        <v>157</v>
      </c>
      <c r="C102" s="92"/>
      <c r="D102" s="58"/>
      <c r="E102" s="58"/>
      <c r="F102" s="144"/>
      <c r="G102" s="91">
        <f>G101*1.15</f>
        <v>54660.828019999986</v>
      </c>
    </row>
    <row r="103" spans="1:7" ht="12.75" customHeight="1">
      <c r="A103" s="37"/>
      <c r="B103" s="81" t="s">
        <v>118</v>
      </c>
      <c r="C103" s="92"/>
      <c r="D103" s="58"/>
      <c r="E103" s="58"/>
      <c r="F103" s="144"/>
      <c r="G103" s="62">
        <f>G102*1.18</f>
        <v>64499.77706359998</v>
      </c>
    </row>
    <row r="104" spans="1:7" ht="12.75" customHeight="1">
      <c r="A104" s="37"/>
      <c r="B104" s="68" t="s">
        <v>119</v>
      </c>
      <c r="C104" s="15" t="s">
        <v>11</v>
      </c>
      <c r="D104" s="58"/>
      <c r="E104" s="58"/>
      <c r="F104" s="144"/>
      <c r="G104" s="62">
        <f>G103/C5/12</f>
        <v>1.1703824544293229</v>
      </c>
    </row>
    <row r="105" spans="1:7" ht="12.75" customHeight="1">
      <c r="A105" s="19" t="s">
        <v>159</v>
      </c>
      <c r="B105" s="88" t="s">
        <v>67</v>
      </c>
      <c r="C105" s="90"/>
      <c r="D105" s="32" t="s">
        <v>144</v>
      </c>
      <c r="E105" s="57"/>
      <c r="F105" s="145"/>
      <c r="G105" s="58"/>
    </row>
    <row r="106" spans="1:7" ht="12" customHeight="1">
      <c r="A106" s="37">
        <v>1</v>
      </c>
      <c r="B106" s="43" t="s">
        <v>68</v>
      </c>
      <c r="C106" s="90" t="s">
        <v>42</v>
      </c>
      <c r="D106" s="169">
        <v>10.8</v>
      </c>
      <c r="E106" s="59"/>
      <c r="F106" s="156">
        <v>709.5</v>
      </c>
      <c r="G106" s="91">
        <f>D106*F106</f>
        <v>7662.6</v>
      </c>
    </row>
    <row r="107" spans="1:7" ht="13.5" customHeight="1">
      <c r="A107" s="37">
        <v>2</v>
      </c>
      <c r="B107" s="43" t="s">
        <v>69</v>
      </c>
      <c r="C107" s="90" t="s">
        <v>70</v>
      </c>
      <c r="D107" s="169">
        <v>3</v>
      </c>
      <c r="E107" s="59"/>
      <c r="F107" s="156">
        <v>1630.65</v>
      </c>
      <c r="G107" s="91">
        <f aca="true" t="shared" si="4" ref="G107:G116">D107*F107</f>
        <v>4891.950000000001</v>
      </c>
    </row>
    <row r="108" spans="1:7" ht="12">
      <c r="A108" s="37">
        <v>3</v>
      </c>
      <c r="B108" s="43" t="s">
        <v>71</v>
      </c>
      <c r="C108" s="90" t="s">
        <v>70</v>
      </c>
      <c r="D108" s="169">
        <v>13</v>
      </c>
      <c r="E108" s="59"/>
      <c r="F108" s="156">
        <v>209.3</v>
      </c>
      <c r="G108" s="91">
        <f t="shared" si="4"/>
        <v>2720.9</v>
      </c>
    </row>
    <row r="109" spans="1:7" ht="14.25" customHeight="1">
      <c r="A109" s="37">
        <v>4</v>
      </c>
      <c r="B109" s="43" t="s">
        <v>72</v>
      </c>
      <c r="C109" s="90" t="s">
        <v>73</v>
      </c>
      <c r="D109" s="169">
        <v>14</v>
      </c>
      <c r="E109" s="59"/>
      <c r="F109" s="156">
        <v>99.33</v>
      </c>
      <c r="G109" s="91">
        <f t="shared" si="4"/>
        <v>1390.62</v>
      </c>
    </row>
    <row r="110" spans="1:7" ht="12">
      <c r="A110" s="37">
        <v>5</v>
      </c>
      <c r="B110" s="43" t="s">
        <v>74</v>
      </c>
      <c r="C110" s="90" t="s">
        <v>56</v>
      </c>
      <c r="D110" s="169">
        <v>6</v>
      </c>
      <c r="E110" s="59"/>
      <c r="F110" s="156">
        <v>46.21</v>
      </c>
      <c r="G110" s="91">
        <f t="shared" si="4"/>
        <v>277.26</v>
      </c>
    </row>
    <row r="111" spans="1:7" ht="12">
      <c r="A111" s="37">
        <v>6</v>
      </c>
      <c r="B111" s="43" t="s">
        <v>75</v>
      </c>
      <c r="C111" s="90" t="s">
        <v>56</v>
      </c>
      <c r="D111" s="169">
        <v>3</v>
      </c>
      <c r="E111" s="59"/>
      <c r="F111" s="156">
        <v>266.16</v>
      </c>
      <c r="G111" s="91">
        <f t="shared" si="4"/>
        <v>798.48</v>
      </c>
    </row>
    <row r="112" spans="1:7" ht="12">
      <c r="A112" s="37">
        <v>7</v>
      </c>
      <c r="B112" s="43" t="s">
        <v>76</v>
      </c>
      <c r="C112" s="90" t="s">
        <v>56</v>
      </c>
      <c r="D112" s="169">
        <v>0</v>
      </c>
      <c r="E112" s="59"/>
      <c r="F112" s="156">
        <v>189.83</v>
      </c>
      <c r="G112" s="91">
        <f t="shared" si="4"/>
        <v>0</v>
      </c>
    </row>
    <row r="113" spans="1:7" ht="12">
      <c r="A113" s="37">
        <v>8</v>
      </c>
      <c r="B113" s="43" t="s">
        <v>77</v>
      </c>
      <c r="C113" s="90" t="s">
        <v>56</v>
      </c>
      <c r="D113" s="169">
        <v>5</v>
      </c>
      <c r="E113" s="59"/>
      <c r="F113" s="156">
        <v>52.4</v>
      </c>
      <c r="G113" s="91">
        <f t="shared" si="4"/>
        <v>262</v>
      </c>
    </row>
    <row r="114" spans="1:7" ht="24">
      <c r="A114" s="37">
        <v>9</v>
      </c>
      <c r="B114" s="43" t="s">
        <v>78</v>
      </c>
      <c r="C114" s="90" t="s">
        <v>56</v>
      </c>
      <c r="D114" s="169">
        <v>1</v>
      </c>
      <c r="E114" s="59"/>
      <c r="F114" s="156">
        <v>237.5</v>
      </c>
      <c r="G114" s="91">
        <f t="shared" si="4"/>
        <v>237.5</v>
      </c>
    </row>
    <row r="115" spans="1:7" ht="14.25" customHeight="1">
      <c r="A115" s="37">
        <v>10</v>
      </c>
      <c r="B115" s="43" t="s">
        <v>80</v>
      </c>
      <c r="C115" s="90" t="s">
        <v>56</v>
      </c>
      <c r="D115" s="169">
        <v>0</v>
      </c>
      <c r="E115" s="59"/>
      <c r="F115" s="156">
        <v>60.31</v>
      </c>
      <c r="G115" s="91">
        <f t="shared" si="4"/>
        <v>0</v>
      </c>
    </row>
    <row r="116" spans="1:7" ht="12.75" customHeight="1">
      <c r="A116" s="37">
        <v>11</v>
      </c>
      <c r="B116" s="43" t="s">
        <v>81</v>
      </c>
      <c r="C116" s="90" t="s">
        <v>65</v>
      </c>
      <c r="D116" s="169">
        <v>12.8</v>
      </c>
      <c r="E116" s="59"/>
      <c r="F116" s="156">
        <v>70.28</v>
      </c>
      <c r="G116" s="91">
        <f t="shared" si="4"/>
        <v>899.5840000000001</v>
      </c>
    </row>
    <row r="117" spans="1:7" ht="13.5" customHeight="1">
      <c r="A117" s="37"/>
      <c r="B117" s="44" t="s">
        <v>156</v>
      </c>
      <c r="C117" s="58"/>
      <c r="D117" s="92"/>
      <c r="E117" s="58"/>
      <c r="F117" s="144"/>
      <c r="G117" s="91">
        <f>SUM(G106:G116)</f>
        <v>19140.893999999997</v>
      </c>
    </row>
    <row r="118" spans="1:7" ht="12">
      <c r="A118" s="37"/>
      <c r="B118" s="81" t="s">
        <v>157</v>
      </c>
      <c r="C118" s="58"/>
      <c r="D118" s="58"/>
      <c r="E118" s="58"/>
      <c r="F118" s="144"/>
      <c r="G118" s="91">
        <f>G117*1.15</f>
        <v>22012.028099999996</v>
      </c>
    </row>
    <row r="119" spans="1:7" ht="13.5" customHeight="1">
      <c r="A119" s="37"/>
      <c r="B119" s="81" t="s">
        <v>118</v>
      </c>
      <c r="C119" s="58"/>
      <c r="D119" s="58"/>
      <c r="E119" s="58"/>
      <c r="F119" s="144"/>
      <c r="G119" s="62">
        <f>G118*1.18</f>
        <v>25974.193157999995</v>
      </c>
    </row>
    <row r="120" spans="1:7" ht="12">
      <c r="A120" s="37"/>
      <c r="B120" s="68" t="s">
        <v>119</v>
      </c>
      <c r="C120" s="16" t="s">
        <v>11</v>
      </c>
      <c r="D120" s="58"/>
      <c r="E120" s="58"/>
      <c r="F120" s="144"/>
      <c r="G120" s="62">
        <f>G119/C5/12</f>
        <v>0.4713154265650516</v>
      </c>
    </row>
    <row r="121" spans="1:7" ht="23.25" customHeight="1">
      <c r="A121" s="19" t="s">
        <v>160</v>
      </c>
      <c r="B121" s="93" t="s">
        <v>161</v>
      </c>
      <c r="C121" s="24"/>
      <c r="D121" s="32"/>
      <c r="E121" s="58"/>
      <c r="F121" s="144"/>
      <c r="G121" s="62"/>
    </row>
    <row r="122" spans="1:7" ht="24">
      <c r="A122" s="17">
        <v>1</v>
      </c>
      <c r="B122" s="35" t="s">
        <v>162</v>
      </c>
      <c r="C122" s="15" t="s">
        <v>163</v>
      </c>
      <c r="D122" s="163">
        <v>1</v>
      </c>
      <c r="E122" s="163">
        <v>12</v>
      </c>
      <c r="F122" s="162">
        <v>174.45</v>
      </c>
      <c r="G122" s="91">
        <f>D122*F122*E122</f>
        <v>2093.3999999999996</v>
      </c>
    </row>
    <row r="123" spans="1:7" ht="15.75" customHeight="1">
      <c r="A123" s="17">
        <v>2</v>
      </c>
      <c r="B123" s="37" t="s">
        <v>164</v>
      </c>
      <c r="C123" s="15" t="s">
        <v>163</v>
      </c>
      <c r="D123" s="163">
        <v>1</v>
      </c>
      <c r="E123" s="163">
        <v>12</v>
      </c>
      <c r="F123" s="162">
        <v>87.23</v>
      </c>
      <c r="G123" s="91">
        <f>D123*F123*E123</f>
        <v>1046.76</v>
      </c>
    </row>
    <row r="124" spans="1:7" ht="12">
      <c r="A124" s="17">
        <v>3</v>
      </c>
      <c r="B124" s="37" t="s">
        <v>165</v>
      </c>
      <c r="C124" s="15" t="s">
        <v>163</v>
      </c>
      <c r="D124" s="163">
        <v>1</v>
      </c>
      <c r="E124" s="163">
        <v>3</v>
      </c>
      <c r="F124" s="162">
        <v>174.45</v>
      </c>
      <c r="G124" s="91">
        <f>D124*F124*E124</f>
        <v>523.3499999999999</v>
      </c>
    </row>
    <row r="125" spans="1:7" ht="12" customHeight="1">
      <c r="A125" s="17">
        <v>4</v>
      </c>
      <c r="B125" s="37" t="s">
        <v>253</v>
      </c>
      <c r="C125" s="15" t="s">
        <v>163</v>
      </c>
      <c r="D125" s="163">
        <v>1</v>
      </c>
      <c r="E125" s="163">
        <v>1</v>
      </c>
      <c r="F125" s="162">
        <v>13248.83</v>
      </c>
      <c r="G125" s="91">
        <f>D125*F125*E125</f>
        <v>13248.83</v>
      </c>
    </row>
    <row r="126" spans="1:7" ht="12">
      <c r="A126" s="17"/>
      <c r="B126" s="44" t="s">
        <v>156</v>
      </c>
      <c r="C126" s="16"/>
      <c r="D126" s="58"/>
      <c r="E126" s="58"/>
      <c r="F126" s="144"/>
      <c r="G126" s="91">
        <f>G122+G123+G124+G125</f>
        <v>16912.34</v>
      </c>
    </row>
    <row r="127" spans="1:7" ht="12">
      <c r="A127" s="17"/>
      <c r="B127" s="81" t="s">
        <v>157</v>
      </c>
      <c r="C127" s="16"/>
      <c r="D127" s="58"/>
      <c r="E127" s="58"/>
      <c r="F127" s="144"/>
      <c r="G127" s="91">
        <f>G126*1.15</f>
        <v>19449.191</v>
      </c>
    </row>
    <row r="128" spans="1:7" ht="12">
      <c r="A128" s="17"/>
      <c r="B128" s="81" t="s">
        <v>118</v>
      </c>
      <c r="C128" s="16"/>
      <c r="D128" s="58"/>
      <c r="E128" s="58"/>
      <c r="F128" s="144"/>
      <c r="G128" s="62">
        <f>G127*1.18</f>
        <v>22950.045379999996</v>
      </c>
    </row>
    <row r="129" spans="1:7" ht="12">
      <c r="A129" s="37"/>
      <c r="B129" s="68" t="s">
        <v>119</v>
      </c>
      <c r="C129" s="16" t="s">
        <v>166</v>
      </c>
      <c r="D129" s="58"/>
      <c r="E129" s="58"/>
      <c r="F129" s="144"/>
      <c r="G129" s="62">
        <f>G128/C5/12</f>
        <v>0.4164406710215931</v>
      </c>
    </row>
    <row r="130" spans="1:7" ht="12">
      <c r="A130" s="19" t="s">
        <v>167</v>
      </c>
      <c r="B130" s="45" t="s">
        <v>82</v>
      </c>
      <c r="C130" s="45"/>
      <c r="D130" s="32" t="s">
        <v>144</v>
      </c>
      <c r="E130" s="45"/>
      <c r="F130" s="118"/>
      <c r="G130" s="45"/>
    </row>
    <row r="131" spans="1:7" ht="24">
      <c r="A131" s="12">
        <v>1</v>
      </c>
      <c r="B131" s="47" t="s">
        <v>168</v>
      </c>
      <c r="C131" s="94" t="s">
        <v>79</v>
      </c>
      <c r="D131" s="170">
        <v>2</v>
      </c>
      <c r="E131" s="95"/>
      <c r="F131" s="157">
        <v>86.93</v>
      </c>
      <c r="G131" s="46">
        <f>D131*F131</f>
        <v>173.86</v>
      </c>
    </row>
    <row r="132" spans="1:7" ht="12">
      <c r="A132" s="12">
        <v>2</v>
      </c>
      <c r="B132" s="40" t="s">
        <v>83</v>
      </c>
      <c r="C132" s="94" t="s">
        <v>84</v>
      </c>
      <c r="D132" s="170">
        <v>8</v>
      </c>
      <c r="E132" s="95"/>
      <c r="F132" s="157">
        <v>30.15</v>
      </c>
      <c r="G132" s="46">
        <f aca="true" t="shared" si="5" ref="G132:G152">D132*F132</f>
        <v>241.2</v>
      </c>
    </row>
    <row r="133" spans="1:7" ht="12">
      <c r="A133" s="12">
        <v>3</v>
      </c>
      <c r="B133" s="40" t="s">
        <v>85</v>
      </c>
      <c r="C133" s="94" t="s">
        <v>86</v>
      </c>
      <c r="D133" s="170">
        <v>8</v>
      </c>
      <c r="E133" s="95"/>
      <c r="F133" s="158">
        <v>354.75</v>
      </c>
      <c r="G133" s="46">
        <f t="shared" si="5"/>
        <v>2838</v>
      </c>
    </row>
    <row r="134" spans="1:7" ht="12">
      <c r="A134" s="12">
        <v>4</v>
      </c>
      <c r="B134" s="40" t="s">
        <v>169</v>
      </c>
      <c r="C134" s="94" t="s">
        <v>87</v>
      </c>
      <c r="D134" s="170">
        <v>2</v>
      </c>
      <c r="E134" s="95"/>
      <c r="F134" s="157">
        <v>190.74</v>
      </c>
      <c r="G134" s="46">
        <f t="shared" si="5"/>
        <v>381.48</v>
      </c>
    </row>
    <row r="135" spans="1:7" ht="24">
      <c r="A135" s="12">
        <v>5</v>
      </c>
      <c r="B135" s="40" t="s">
        <v>170</v>
      </c>
      <c r="C135" s="94" t="s">
        <v>56</v>
      </c>
      <c r="D135" s="170">
        <v>2</v>
      </c>
      <c r="E135" s="95"/>
      <c r="F135" s="157">
        <v>248.34</v>
      </c>
      <c r="G135" s="46">
        <f t="shared" si="5"/>
        <v>496.68</v>
      </c>
    </row>
    <row r="136" spans="1:7" ht="12">
      <c r="A136" s="12">
        <v>6</v>
      </c>
      <c r="B136" s="40" t="s">
        <v>88</v>
      </c>
      <c r="C136" s="94" t="s">
        <v>56</v>
      </c>
      <c r="D136" s="170">
        <v>6</v>
      </c>
      <c r="E136" s="95"/>
      <c r="F136" s="157">
        <v>88.69</v>
      </c>
      <c r="G136" s="46">
        <f t="shared" si="5"/>
        <v>532.14</v>
      </c>
    </row>
    <row r="137" spans="1:7" ht="12">
      <c r="A137" s="12">
        <v>7</v>
      </c>
      <c r="B137" s="40" t="s">
        <v>171</v>
      </c>
      <c r="C137" s="94" t="s">
        <v>89</v>
      </c>
      <c r="D137" s="170">
        <v>150</v>
      </c>
      <c r="E137" s="95"/>
      <c r="F137" s="157">
        <v>2.13</v>
      </c>
      <c r="G137" s="46">
        <f t="shared" si="5"/>
        <v>319.5</v>
      </c>
    </row>
    <row r="138" spans="1:7" ht="12">
      <c r="A138" s="12">
        <v>8</v>
      </c>
      <c r="B138" s="47" t="s">
        <v>172</v>
      </c>
      <c r="C138" s="94" t="s">
        <v>56</v>
      </c>
      <c r="D138" s="170">
        <v>1</v>
      </c>
      <c r="E138" s="95"/>
      <c r="F138" s="157">
        <v>63.87</v>
      </c>
      <c r="G138" s="46">
        <f t="shared" si="5"/>
        <v>63.87</v>
      </c>
    </row>
    <row r="139" spans="1:7" ht="12">
      <c r="A139" s="12">
        <v>9</v>
      </c>
      <c r="B139" s="47" t="s">
        <v>173</v>
      </c>
      <c r="C139" s="94" t="s">
        <v>48</v>
      </c>
      <c r="D139" s="170">
        <v>0</v>
      </c>
      <c r="E139" s="95"/>
      <c r="F139" s="157">
        <v>220.9</v>
      </c>
      <c r="G139" s="46">
        <f t="shared" si="5"/>
        <v>0</v>
      </c>
    </row>
    <row r="140" spans="1:7" ht="12">
      <c r="A140" s="48">
        <v>10</v>
      </c>
      <c r="B140" s="47" t="s">
        <v>90</v>
      </c>
      <c r="C140" s="94" t="s">
        <v>89</v>
      </c>
      <c r="D140" s="170">
        <v>126</v>
      </c>
      <c r="E140" s="95"/>
      <c r="F140" s="157">
        <v>14.19</v>
      </c>
      <c r="G140" s="46">
        <f t="shared" si="5"/>
        <v>1787.9399999999998</v>
      </c>
    </row>
    <row r="141" spans="1:7" ht="12">
      <c r="A141" s="48">
        <v>11</v>
      </c>
      <c r="B141" s="47" t="s">
        <v>174</v>
      </c>
      <c r="C141" s="94" t="s">
        <v>56</v>
      </c>
      <c r="D141" s="170">
        <v>0</v>
      </c>
      <c r="E141" s="95"/>
      <c r="F141" s="157">
        <v>183.33</v>
      </c>
      <c r="G141" s="46">
        <f t="shared" si="5"/>
        <v>0</v>
      </c>
    </row>
    <row r="142" spans="1:7" ht="12">
      <c r="A142" s="48">
        <v>12</v>
      </c>
      <c r="B142" s="47" t="s">
        <v>175</v>
      </c>
      <c r="C142" s="94" t="s">
        <v>56</v>
      </c>
      <c r="D142" s="170">
        <v>0</v>
      </c>
      <c r="E142" s="95"/>
      <c r="F142" s="157">
        <v>102.01</v>
      </c>
      <c r="G142" s="46">
        <f t="shared" si="5"/>
        <v>0</v>
      </c>
    </row>
    <row r="143" spans="1:7" ht="12">
      <c r="A143" s="48">
        <v>13</v>
      </c>
      <c r="B143" s="47" t="s">
        <v>176</v>
      </c>
      <c r="C143" s="94" t="s">
        <v>56</v>
      </c>
      <c r="D143" s="170">
        <v>1</v>
      </c>
      <c r="E143" s="95"/>
      <c r="F143" s="157">
        <v>84.25</v>
      </c>
      <c r="G143" s="46">
        <f t="shared" si="5"/>
        <v>84.25</v>
      </c>
    </row>
    <row r="144" spans="1:7" ht="12">
      <c r="A144" s="48">
        <v>14</v>
      </c>
      <c r="B144" s="47" t="s">
        <v>177</v>
      </c>
      <c r="C144" s="94" t="s">
        <v>56</v>
      </c>
      <c r="D144" s="170">
        <v>1</v>
      </c>
      <c r="E144" s="95"/>
      <c r="F144" s="157">
        <v>393.15</v>
      </c>
      <c r="G144" s="46">
        <f t="shared" si="5"/>
        <v>393.15</v>
      </c>
    </row>
    <row r="145" spans="1:7" ht="12">
      <c r="A145" s="48">
        <v>15</v>
      </c>
      <c r="B145" s="47" t="s">
        <v>178</v>
      </c>
      <c r="C145" s="94" t="s">
        <v>89</v>
      </c>
      <c r="D145" s="170">
        <v>0</v>
      </c>
      <c r="E145" s="95"/>
      <c r="F145" s="157">
        <v>179.68</v>
      </c>
      <c r="G145" s="46">
        <f t="shared" si="5"/>
        <v>0</v>
      </c>
    </row>
    <row r="146" spans="1:7" ht="12">
      <c r="A146" s="48">
        <v>16</v>
      </c>
      <c r="B146" s="47" t="s">
        <v>179</v>
      </c>
      <c r="C146" s="94" t="s">
        <v>91</v>
      </c>
      <c r="D146" s="170">
        <v>8</v>
      </c>
      <c r="E146" s="95"/>
      <c r="F146" s="157">
        <v>135.49</v>
      </c>
      <c r="G146" s="46">
        <f t="shared" si="5"/>
        <v>1083.92</v>
      </c>
    </row>
    <row r="147" spans="1:7" ht="12">
      <c r="A147" s="48">
        <v>17</v>
      </c>
      <c r="B147" s="47" t="s">
        <v>92</v>
      </c>
      <c r="C147" s="94" t="s">
        <v>93</v>
      </c>
      <c r="D147" s="170">
        <v>8</v>
      </c>
      <c r="E147" s="95"/>
      <c r="F147" s="157">
        <v>63.87</v>
      </c>
      <c r="G147" s="46">
        <f t="shared" si="5"/>
        <v>510.96</v>
      </c>
    </row>
    <row r="148" spans="1:7" ht="12">
      <c r="A148" s="48">
        <v>18</v>
      </c>
      <c r="B148" s="47" t="s">
        <v>94</v>
      </c>
      <c r="C148" s="94" t="s">
        <v>31</v>
      </c>
      <c r="D148" s="170">
        <v>2.8</v>
      </c>
      <c r="E148" s="95"/>
      <c r="F148" s="157">
        <v>709.5</v>
      </c>
      <c r="G148" s="46">
        <f t="shared" si="5"/>
        <v>1986.6</v>
      </c>
    </row>
    <row r="149" spans="1:7" ht="24">
      <c r="A149" s="48">
        <v>19</v>
      </c>
      <c r="B149" s="47" t="s">
        <v>180</v>
      </c>
      <c r="C149" s="94" t="s">
        <v>56</v>
      </c>
      <c r="D149" s="170">
        <v>11</v>
      </c>
      <c r="E149" s="95"/>
      <c r="F149" s="157">
        <v>35.48</v>
      </c>
      <c r="G149" s="46">
        <f t="shared" si="5"/>
        <v>390.28</v>
      </c>
    </row>
    <row r="150" spans="1:7" ht="12">
      <c r="A150" s="48">
        <v>20</v>
      </c>
      <c r="B150" s="47" t="s">
        <v>95</v>
      </c>
      <c r="C150" s="94" t="s">
        <v>56</v>
      </c>
      <c r="D150" s="171">
        <v>1</v>
      </c>
      <c r="E150" s="95"/>
      <c r="F150" s="159">
        <v>248.34</v>
      </c>
      <c r="G150" s="46">
        <f t="shared" si="5"/>
        <v>248.34</v>
      </c>
    </row>
    <row r="151" spans="1:7" ht="12">
      <c r="A151" s="12">
        <v>21</v>
      </c>
      <c r="B151" s="50" t="s">
        <v>96</v>
      </c>
      <c r="C151" s="94" t="s">
        <v>181</v>
      </c>
      <c r="D151" s="171">
        <v>0</v>
      </c>
      <c r="E151" s="95"/>
      <c r="F151" s="154">
        <v>177.38</v>
      </c>
      <c r="G151" s="46">
        <f t="shared" si="5"/>
        <v>0</v>
      </c>
    </row>
    <row r="152" spans="1:7" ht="12">
      <c r="A152" s="12">
        <v>22</v>
      </c>
      <c r="B152" s="50" t="s">
        <v>97</v>
      </c>
      <c r="C152" s="94" t="s">
        <v>56</v>
      </c>
      <c r="D152" s="172">
        <v>5</v>
      </c>
      <c r="E152" s="95"/>
      <c r="F152" s="159">
        <v>58.53</v>
      </c>
      <c r="G152" s="46">
        <f t="shared" si="5"/>
        <v>292.65</v>
      </c>
    </row>
    <row r="153" spans="1:7" ht="12">
      <c r="A153" s="12"/>
      <c r="B153" s="44" t="s">
        <v>156</v>
      </c>
      <c r="C153" s="86"/>
      <c r="D153" s="87"/>
      <c r="E153" s="49"/>
      <c r="F153" s="134"/>
      <c r="G153" s="52">
        <f>SUM(G131:G152)</f>
        <v>11824.82</v>
      </c>
    </row>
    <row r="154" spans="1:7" ht="12">
      <c r="A154" s="12"/>
      <c r="B154" s="81" t="s">
        <v>157</v>
      </c>
      <c r="C154" s="86"/>
      <c r="D154" s="87"/>
      <c r="E154" s="49"/>
      <c r="F154" s="134"/>
      <c r="G154" s="52">
        <f>(G153*15%)+G153</f>
        <v>13598.543</v>
      </c>
    </row>
    <row r="155" spans="1:7" ht="12">
      <c r="A155" s="12"/>
      <c r="B155" s="81" t="s">
        <v>118</v>
      </c>
      <c r="C155" s="86"/>
      <c r="D155" s="87"/>
      <c r="E155" s="49"/>
      <c r="F155" s="134"/>
      <c r="G155" s="60">
        <f>G154*1.18</f>
        <v>16046.280739999998</v>
      </c>
    </row>
    <row r="156" spans="1:7" ht="12">
      <c r="A156" s="12"/>
      <c r="B156" s="68" t="s">
        <v>119</v>
      </c>
      <c r="C156" s="15" t="s">
        <v>11</v>
      </c>
      <c r="D156" s="87"/>
      <c r="E156" s="49"/>
      <c r="F156" s="134"/>
      <c r="G156" s="60">
        <f>G155/C5/12</f>
        <v>0.2911682224641626</v>
      </c>
    </row>
    <row r="157" spans="1:7" ht="12">
      <c r="A157" s="19" t="s">
        <v>182</v>
      </c>
      <c r="B157" s="22" t="s">
        <v>98</v>
      </c>
      <c r="C157" s="15" t="s">
        <v>99</v>
      </c>
      <c r="D157" s="132">
        <f>C5</f>
        <v>4592.5</v>
      </c>
      <c r="E157" s="23"/>
      <c r="F157" s="160">
        <v>2.26</v>
      </c>
      <c r="G157" s="53">
        <f>D157*F157*12</f>
        <v>124548.59999999999</v>
      </c>
    </row>
    <row r="158" spans="1:7" ht="12">
      <c r="A158" s="19"/>
      <c r="B158" s="22"/>
      <c r="C158" s="15"/>
      <c r="D158" s="96"/>
      <c r="E158" s="23"/>
      <c r="F158" s="146"/>
      <c r="G158" s="53"/>
    </row>
    <row r="159" spans="1:7" ht="12">
      <c r="A159" s="19" t="s">
        <v>21</v>
      </c>
      <c r="B159" s="31" t="s">
        <v>101</v>
      </c>
      <c r="C159" s="15" t="s">
        <v>99</v>
      </c>
      <c r="D159" s="132">
        <f>C5</f>
        <v>4592.5</v>
      </c>
      <c r="E159" s="23"/>
      <c r="F159" s="160">
        <v>2.67</v>
      </c>
      <c r="G159" s="53">
        <f>D159*F159*12</f>
        <v>147143.7</v>
      </c>
    </row>
    <row r="160" spans="1:7" ht="12">
      <c r="A160" s="19"/>
      <c r="B160" s="31"/>
      <c r="C160" s="15"/>
      <c r="D160" s="96"/>
      <c r="E160" s="23"/>
      <c r="F160" s="146"/>
      <c r="G160" s="53"/>
    </row>
    <row r="161" spans="1:7" ht="12">
      <c r="A161" s="19" t="s">
        <v>23</v>
      </c>
      <c r="B161" s="30" t="s">
        <v>20</v>
      </c>
      <c r="C161" s="16" t="s">
        <v>11</v>
      </c>
      <c r="D161" s="132">
        <f>C5</f>
        <v>4592.5</v>
      </c>
      <c r="E161" s="23"/>
      <c r="F161" s="148">
        <v>1.69</v>
      </c>
      <c r="G161" s="25">
        <f>F161*D161*12</f>
        <v>93135.9</v>
      </c>
    </row>
    <row r="162" spans="1:7" ht="12">
      <c r="A162" s="19"/>
      <c r="B162" s="30"/>
      <c r="C162" s="16"/>
      <c r="D162" s="23"/>
      <c r="E162" s="23"/>
      <c r="F162" s="137"/>
      <c r="G162" s="25"/>
    </row>
    <row r="163" spans="1:7" ht="12">
      <c r="A163" s="19" t="s">
        <v>100</v>
      </c>
      <c r="B163" s="30" t="s">
        <v>22</v>
      </c>
      <c r="C163" s="16" t="s">
        <v>11</v>
      </c>
      <c r="D163" s="132">
        <f>C5</f>
        <v>4592.5</v>
      </c>
      <c r="E163" s="23"/>
      <c r="F163" s="148">
        <v>1.12</v>
      </c>
      <c r="G163" s="25">
        <f>F163*D163*12</f>
        <v>61723.200000000004</v>
      </c>
    </row>
    <row r="164" spans="1:7" ht="12">
      <c r="A164" s="37"/>
      <c r="B164" s="41" t="s">
        <v>102</v>
      </c>
      <c r="C164" s="15" t="s">
        <v>103</v>
      </c>
      <c r="D164" s="96"/>
      <c r="E164" s="23"/>
      <c r="F164" s="136"/>
      <c r="G164" s="54">
        <f>G23+G27+G28+G54+G56+G77+G103+G119+G128+G155+G157+G159+G161+G163</f>
        <v>789707.6357576</v>
      </c>
    </row>
    <row r="165" spans="1:7" ht="12">
      <c r="A165" s="20"/>
      <c r="B165" s="45" t="s">
        <v>196</v>
      </c>
      <c r="C165" s="16" t="s">
        <v>99</v>
      </c>
      <c r="D165" s="15"/>
      <c r="E165" s="15"/>
      <c r="F165" s="136"/>
      <c r="G165" s="55">
        <f>F159+F157+G156+G120+G104+G78+G57+F28+F27+G24+G55+F161+F163+G129+0.01</f>
        <v>14.339661327483212</v>
      </c>
    </row>
    <row r="166" spans="1:7" ht="12">
      <c r="A166" s="20"/>
      <c r="B166" s="37" t="s">
        <v>197</v>
      </c>
      <c r="C166" s="16"/>
      <c r="D166" s="15"/>
      <c r="E166" s="15"/>
      <c r="F166" s="136"/>
      <c r="G166" s="55"/>
    </row>
    <row r="167" spans="1:7" ht="12">
      <c r="A167" s="20"/>
      <c r="B167" s="41" t="s">
        <v>243</v>
      </c>
      <c r="C167" s="16" t="s">
        <v>99</v>
      </c>
      <c r="D167" s="15"/>
      <c r="E167" s="15"/>
      <c r="F167" s="136"/>
      <c r="G167" s="55">
        <v>14.16</v>
      </c>
    </row>
    <row r="168" spans="1:7" ht="12">
      <c r="A168" s="20"/>
      <c r="B168" s="41" t="s">
        <v>244</v>
      </c>
      <c r="C168" s="16" t="s">
        <v>99</v>
      </c>
      <c r="D168" s="15"/>
      <c r="E168" s="15"/>
      <c r="F168" s="136"/>
      <c r="G168" s="55">
        <f>G165*2-G167</f>
        <v>14.519322654966423</v>
      </c>
    </row>
    <row r="169" spans="5:7" ht="12">
      <c r="E169" s="3"/>
      <c r="F169" s="2"/>
      <c r="G169" s="56"/>
    </row>
    <row r="170" spans="2:7" ht="12">
      <c r="B170" s="4" t="s">
        <v>245</v>
      </c>
      <c r="E170" s="3"/>
      <c r="F170" s="2"/>
      <c r="G170" s="97">
        <v>14.16</v>
      </c>
    </row>
    <row r="171" spans="2:7" ht="12">
      <c r="B171" s="4" t="s">
        <v>248</v>
      </c>
      <c r="E171" s="3"/>
      <c r="F171" s="2"/>
      <c r="G171" s="97">
        <f>G168/G167</f>
        <v>1.025375893712318</v>
      </c>
    </row>
    <row r="172" spans="5:7" ht="12">
      <c r="E172" s="3"/>
      <c r="F172" s="2"/>
      <c r="G172" s="97"/>
    </row>
    <row r="174" ht="12">
      <c r="B174" s="4" t="s">
        <v>186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G174"/>
  <sheetViews>
    <sheetView zoomScalePageLayoutView="0" workbookViewId="0" topLeftCell="A154">
      <selection activeCell="B172" sqref="B172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9.140625" style="2" customWidth="1"/>
    <col min="4" max="4" width="8.28125" style="3" customWidth="1"/>
    <col min="5" max="5" width="9.28125" style="2" customWidth="1"/>
    <col min="6" max="6" width="9.421875" style="5" customWidth="1"/>
    <col min="7" max="7" width="11.140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4" t="s">
        <v>0</v>
      </c>
    </row>
    <row r="2" spans="1:7" ht="12">
      <c r="A2" s="201" t="s">
        <v>105</v>
      </c>
      <c r="B2" s="202"/>
      <c r="C2" s="202"/>
      <c r="D2" s="202"/>
      <c r="E2" s="202"/>
      <c r="F2" s="202"/>
      <c r="G2" s="202"/>
    </row>
    <row r="3" spans="1:7" ht="12">
      <c r="A3" s="201" t="s">
        <v>241</v>
      </c>
      <c r="B3" s="202"/>
      <c r="C3" s="202"/>
      <c r="D3" s="202"/>
      <c r="E3" s="202"/>
      <c r="F3" s="202"/>
      <c r="G3" s="202"/>
    </row>
    <row r="4" spans="1:7" ht="12">
      <c r="A4" s="1"/>
      <c r="B4" s="6" t="s">
        <v>192</v>
      </c>
      <c r="E4" s="3"/>
      <c r="F4" s="2"/>
      <c r="G4" s="5"/>
    </row>
    <row r="5" spans="1:7" ht="12">
      <c r="A5" s="1"/>
      <c r="B5" s="7" t="s">
        <v>1</v>
      </c>
      <c r="C5" s="131">
        <v>4608.3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2" t="s">
        <v>3</v>
      </c>
      <c r="C7" s="12" t="s">
        <v>4</v>
      </c>
      <c r="D7" s="13" t="s">
        <v>5</v>
      </c>
      <c r="E7" s="65" t="s">
        <v>187</v>
      </c>
      <c r="F7" s="14" t="s">
        <v>6</v>
      </c>
      <c r="G7" s="61" t="s">
        <v>104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8">
        <v>5</v>
      </c>
      <c r="F8" s="16">
        <v>6</v>
      </c>
      <c r="G8" s="17">
        <v>7</v>
      </c>
    </row>
    <row r="9" spans="1:7" ht="12">
      <c r="A9" s="19" t="s">
        <v>7</v>
      </c>
      <c r="B9" s="197" t="s">
        <v>8</v>
      </c>
      <c r="C9" s="198"/>
      <c r="D9" s="198"/>
      <c r="E9" s="198"/>
      <c r="F9" s="198"/>
      <c r="G9" s="17"/>
    </row>
    <row r="10" spans="1:7" ht="12">
      <c r="A10" s="66" t="s">
        <v>9</v>
      </c>
      <c r="B10" s="22" t="s">
        <v>10</v>
      </c>
      <c r="C10" s="16"/>
      <c r="D10" s="23"/>
      <c r="E10" s="23"/>
      <c r="F10" s="24"/>
      <c r="G10" s="25"/>
    </row>
    <row r="11" spans="1:7" ht="12.75" customHeight="1">
      <c r="A11" s="21">
        <v>1</v>
      </c>
      <c r="B11" s="67" t="s">
        <v>106</v>
      </c>
      <c r="C11" s="16" t="s">
        <v>107</v>
      </c>
      <c r="D11" s="132">
        <v>407.9</v>
      </c>
      <c r="E11" s="132">
        <v>288</v>
      </c>
      <c r="F11" s="149">
        <v>0.35</v>
      </c>
      <c r="G11" s="23">
        <f>D11*E11*F11</f>
        <v>41116.32</v>
      </c>
    </row>
    <row r="12" spans="1:7" ht="12">
      <c r="A12" s="21">
        <v>2</v>
      </c>
      <c r="B12" s="67" t="s">
        <v>108</v>
      </c>
      <c r="C12" s="16" t="s">
        <v>107</v>
      </c>
      <c r="D12" s="132">
        <v>407.9</v>
      </c>
      <c r="E12" s="132">
        <v>24</v>
      </c>
      <c r="F12" s="150">
        <v>1.3</v>
      </c>
      <c r="G12" s="23">
        <f aca="true" t="shared" si="0" ref="G12:G21">D12*E12*F12</f>
        <v>12726.479999999998</v>
      </c>
    </row>
    <row r="13" spans="1:7" ht="12" customHeight="1">
      <c r="A13" s="21">
        <v>3</v>
      </c>
      <c r="B13" s="67" t="s">
        <v>109</v>
      </c>
      <c r="C13" s="16" t="s">
        <v>107</v>
      </c>
      <c r="D13" s="132">
        <v>37</v>
      </c>
      <c r="E13" s="132">
        <v>2</v>
      </c>
      <c r="F13" s="150">
        <v>15.73</v>
      </c>
      <c r="G13" s="23">
        <f t="shared" si="0"/>
        <v>1164.02</v>
      </c>
    </row>
    <row r="14" spans="1:7" ht="12" customHeight="1">
      <c r="A14" s="21">
        <v>4</v>
      </c>
      <c r="B14" s="67" t="s">
        <v>188</v>
      </c>
      <c r="C14" s="16" t="s">
        <v>107</v>
      </c>
      <c r="D14" s="132">
        <v>41.4</v>
      </c>
      <c r="E14" s="132">
        <v>24</v>
      </c>
      <c r="F14" s="150">
        <v>1.01</v>
      </c>
      <c r="G14" s="23">
        <f t="shared" si="0"/>
        <v>1003.536</v>
      </c>
    </row>
    <row r="15" spans="1:7" ht="11.25" customHeight="1">
      <c r="A15" s="21">
        <v>5</v>
      </c>
      <c r="B15" s="67" t="s">
        <v>110</v>
      </c>
      <c r="C15" s="16" t="s">
        <v>107</v>
      </c>
      <c r="D15" s="132">
        <v>47</v>
      </c>
      <c r="E15" s="132">
        <v>168</v>
      </c>
      <c r="F15" s="150">
        <v>0.35</v>
      </c>
      <c r="G15" s="23">
        <f t="shared" si="0"/>
        <v>2763.6</v>
      </c>
    </row>
    <row r="16" spans="1:7" ht="12.75" customHeight="1">
      <c r="A16" s="21">
        <v>6</v>
      </c>
      <c r="B16" s="67" t="s">
        <v>111</v>
      </c>
      <c r="C16" s="16" t="s">
        <v>107</v>
      </c>
      <c r="D16" s="132">
        <v>47</v>
      </c>
      <c r="E16" s="132">
        <v>14</v>
      </c>
      <c r="F16" s="150">
        <v>1.27</v>
      </c>
      <c r="G16" s="23">
        <f t="shared" si="0"/>
        <v>835.66</v>
      </c>
    </row>
    <row r="17" spans="1:7" ht="12">
      <c r="A17" s="21">
        <v>7</v>
      </c>
      <c r="B17" s="67" t="s">
        <v>112</v>
      </c>
      <c r="C17" s="16" t="s">
        <v>107</v>
      </c>
      <c r="D17" s="132">
        <v>568</v>
      </c>
      <c r="E17" s="132">
        <v>2</v>
      </c>
      <c r="F17" s="150">
        <v>1.76</v>
      </c>
      <c r="G17" s="23">
        <f t="shared" si="0"/>
        <v>1999.36</v>
      </c>
    </row>
    <row r="18" spans="1:7" ht="13.5" customHeight="1">
      <c r="A18" s="21">
        <v>8</v>
      </c>
      <c r="B18" s="67" t="s">
        <v>113</v>
      </c>
      <c r="C18" s="16" t="s">
        <v>107</v>
      </c>
      <c r="D18" s="132">
        <v>48</v>
      </c>
      <c r="E18" s="132">
        <v>2</v>
      </c>
      <c r="F18" s="150">
        <v>2.5</v>
      </c>
      <c r="G18" s="23">
        <f t="shared" si="0"/>
        <v>240</v>
      </c>
    </row>
    <row r="19" spans="1:7" ht="12">
      <c r="A19" s="21">
        <v>9</v>
      </c>
      <c r="B19" s="67" t="s">
        <v>114</v>
      </c>
      <c r="C19" s="16" t="s">
        <v>107</v>
      </c>
      <c r="D19" s="132">
        <v>102</v>
      </c>
      <c r="E19" s="132">
        <v>12</v>
      </c>
      <c r="F19" s="150">
        <v>2.05</v>
      </c>
      <c r="G19" s="23">
        <f t="shared" si="0"/>
        <v>2509.2</v>
      </c>
    </row>
    <row r="20" spans="1:7" ht="12">
      <c r="A20" s="21">
        <v>10</v>
      </c>
      <c r="B20" s="67" t="s">
        <v>115</v>
      </c>
      <c r="C20" s="16" t="s">
        <v>107</v>
      </c>
      <c r="D20" s="132">
        <v>19</v>
      </c>
      <c r="E20" s="132">
        <v>2</v>
      </c>
      <c r="F20" s="150">
        <v>3.04</v>
      </c>
      <c r="G20" s="23">
        <f t="shared" si="0"/>
        <v>115.52</v>
      </c>
    </row>
    <row r="21" spans="1:7" ht="12">
      <c r="A21" s="21">
        <v>11</v>
      </c>
      <c r="B21" s="67" t="s">
        <v>116</v>
      </c>
      <c r="C21" s="16" t="s">
        <v>107</v>
      </c>
      <c r="D21" s="132">
        <v>30</v>
      </c>
      <c r="E21" s="132">
        <v>12</v>
      </c>
      <c r="F21" s="150">
        <v>1.32</v>
      </c>
      <c r="G21" s="23">
        <f t="shared" si="0"/>
        <v>475.20000000000005</v>
      </c>
    </row>
    <row r="22" spans="1:7" ht="12">
      <c r="A22" s="21"/>
      <c r="B22" s="68" t="s">
        <v>117</v>
      </c>
      <c r="C22" s="16"/>
      <c r="D22" s="23"/>
      <c r="E22" s="23"/>
      <c r="F22" s="137"/>
      <c r="G22" s="23">
        <f>SUM(G11:G21)</f>
        <v>64948.895999999986</v>
      </c>
    </row>
    <row r="23" spans="1:7" ht="12">
      <c r="A23" s="21"/>
      <c r="B23" s="68" t="s">
        <v>118</v>
      </c>
      <c r="C23" s="16"/>
      <c r="D23" s="23"/>
      <c r="E23" s="23"/>
      <c r="F23" s="137"/>
      <c r="G23" s="25">
        <f>G22*1.18</f>
        <v>76639.69727999998</v>
      </c>
    </row>
    <row r="24" spans="1:7" ht="14.25" customHeight="1">
      <c r="A24" s="26"/>
      <c r="B24" s="68" t="s">
        <v>119</v>
      </c>
      <c r="C24" s="16" t="s">
        <v>11</v>
      </c>
      <c r="D24" s="23"/>
      <c r="E24" s="23"/>
      <c r="F24" s="137"/>
      <c r="G24" s="25">
        <f>G23/C5/12</f>
        <v>1.3858996679903648</v>
      </c>
    </row>
    <row r="25" spans="1:7" ht="13.5" customHeight="1">
      <c r="A25" s="69" t="s">
        <v>12</v>
      </c>
      <c r="B25" s="22" t="s">
        <v>120</v>
      </c>
      <c r="C25" s="16"/>
      <c r="D25" s="23"/>
      <c r="E25" s="23"/>
      <c r="F25" s="137"/>
      <c r="G25" s="25"/>
    </row>
    <row r="26" spans="1:7" ht="12" customHeight="1">
      <c r="A26" s="69" t="s">
        <v>14</v>
      </c>
      <c r="B26" s="22" t="s">
        <v>121</v>
      </c>
      <c r="C26" s="16"/>
      <c r="D26" s="23"/>
      <c r="E26" s="23"/>
      <c r="F26" s="137"/>
      <c r="G26" s="25"/>
    </row>
    <row r="27" spans="1:7" ht="12" customHeight="1">
      <c r="A27" s="70" t="s">
        <v>16</v>
      </c>
      <c r="B27" s="27" t="s">
        <v>13</v>
      </c>
      <c r="C27" s="16" t="s">
        <v>11</v>
      </c>
      <c r="D27" s="132">
        <f>C5</f>
        <v>4608.3</v>
      </c>
      <c r="E27" s="23"/>
      <c r="F27" s="160">
        <v>1.23</v>
      </c>
      <c r="G27" s="25">
        <f>F27*D27*12</f>
        <v>68018.508</v>
      </c>
    </row>
    <row r="28" spans="1:7" ht="12.75" customHeight="1">
      <c r="A28" s="69" t="s">
        <v>18</v>
      </c>
      <c r="B28" s="27" t="s">
        <v>15</v>
      </c>
      <c r="C28" s="16" t="s">
        <v>11</v>
      </c>
      <c r="D28" s="132">
        <f>C5</f>
        <v>4608.3</v>
      </c>
      <c r="E28" s="23"/>
      <c r="F28" s="160">
        <v>0.13</v>
      </c>
      <c r="G28" s="25">
        <f>F28*D28*12</f>
        <v>7188.948</v>
      </c>
    </row>
    <row r="29" spans="1:7" ht="24">
      <c r="A29" s="69" t="s">
        <v>122</v>
      </c>
      <c r="B29" s="27" t="s">
        <v>17</v>
      </c>
      <c r="C29" s="16"/>
      <c r="D29" s="23"/>
      <c r="E29" s="23"/>
      <c r="F29" s="137"/>
      <c r="G29" s="25"/>
    </row>
    <row r="30" spans="1:7" ht="14.25" customHeight="1">
      <c r="A30" s="69"/>
      <c r="B30" s="106" t="s">
        <v>198</v>
      </c>
      <c r="C30" s="107"/>
      <c r="D30" s="96"/>
      <c r="E30" s="96"/>
      <c r="F30" s="133"/>
      <c r="G30" s="23">
        <f>D30*E30*F30</f>
        <v>0</v>
      </c>
    </row>
    <row r="31" spans="1:7" ht="12">
      <c r="A31" s="26">
        <v>1</v>
      </c>
      <c r="B31" s="71" t="s">
        <v>123</v>
      </c>
      <c r="C31" s="72" t="s">
        <v>79</v>
      </c>
      <c r="D31" s="132">
        <v>237</v>
      </c>
      <c r="E31" s="132">
        <v>1</v>
      </c>
      <c r="F31" s="151">
        <v>1.88</v>
      </c>
      <c r="G31" s="23">
        <f aca="true" t="shared" si="1" ref="G31:G52">D31*E31*F31</f>
        <v>445.56</v>
      </c>
    </row>
    <row r="32" spans="1:7" ht="12" customHeight="1">
      <c r="A32" s="26">
        <v>2</v>
      </c>
      <c r="B32" s="71" t="s">
        <v>124</v>
      </c>
      <c r="C32" s="73" t="s">
        <v>79</v>
      </c>
      <c r="D32" s="132">
        <v>237</v>
      </c>
      <c r="E32" s="132">
        <v>28</v>
      </c>
      <c r="F32" s="151">
        <v>0.15</v>
      </c>
      <c r="G32" s="23">
        <f t="shared" si="1"/>
        <v>995.4</v>
      </c>
    </row>
    <row r="33" spans="1:7" ht="12" customHeight="1">
      <c r="A33" s="26">
        <v>3</v>
      </c>
      <c r="B33" s="71" t="s">
        <v>126</v>
      </c>
      <c r="C33" s="73" t="s">
        <v>127</v>
      </c>
      <c r="D33" s="132">
        <v>6</v>
      </c>
      <c r="E33" s="132">
        <v>245</v>
      </c>
      <c r="F33" s="151">
        <v>3.59</v>
      </c>
      <c r="G33" s="23">
        <f>D33*E33*F33</f>
        <v>5277.3</v>
      </c>
    </row>
    <row r="34" spans="1:7" ht="12" customHeight="1">
      <c r="A34" s="26">
        <v>4</v>
      </c>
      <c r="B34" s="71" t="s">
        <v>128</v>
      </c>
      <c r="C34" s="73" t="s">
        <v>79</v>
      </c>
      <c r="D34" s="132">
        <v>954</v>
      </c>
      <c r="E34" s="132">
        <v>1</v>
      </c>
      <c r="F34" s="151">
        <v>1.31</v>
      </c>
      <c r="G34" s="23">
        <f t="shared" si="1"/>
        <v>1249.74</v>
      </c>
    </row>
    <row r="35" spans="1:7" ht="12" customHeight="1">
      <c r="A35" s="26">
        <v>5</v>
      </c>
      <c r="B35" s="71" t="s">
        <v>129</v>
      </c>
      <c r="C35" s="73" t="s">
        <v>79</v>
      </c>
      <c r="D35" s="132">
        <v>954</v>
      </c>
      <c r="E35" s="132">
        <v>122</v>
      </c>
      <c r="F35" s="151">
        <v>0.07</v>
      </c>
      <c r="G35" s="23">
        <f t="shared" si="1"/>
        <v>8147.160000000001</v>
      </c>
    </row>
    <row r="36" spans="1:7" ht="12" customHeight="1">
      <c r="A36" s="26">
        <v>6</v>
      </c>
      <c r="B36" s="71" t="s">
        <v>133</v>
      </c>
      <c r="C36" s="73" t="s">
        <v>79</v>
      </c>
      <c r="D36" s="132">
        <v>352</v>
      </c>
      <c r="E36" s="132">
        <v>122</v>
      </c>
      <c r="F36" s="151">
        <v>0.15</v>
      </c>
      <c r="G36" s="23">
        <f t="shared" si="1"/>
        <v>6441.599999999999</v>
      </c>
    </row>
    <row r="37" spans="1:7" ht="12">
      <c r="A37" s="26">
        <v>7</v>
      </c>
      <c r="B37" s="71" t="s">
        <v>134</v>
      </c>
      <c r="C37" s="73" t="s">
        <v>79</v>
      </c>
      <c r="D37" s="132">
        <v>0</v>
      </c>
      <c r="E37" s="132">
        <v>28</v>
      </c>
      <c r="F37" s="151">
        <v>0.15</v>
      </c>
      <c r="G37" s="23">
        <f t="shared" si="1"/>
        <v>0</v>
      </c>
    </row>
    <row r="38" spans="1:7" ht="12" customHeight="1">
      <c r="A38" s="26">
        <v>8</v>
      </c>
      <c r="B38" s="71" t="s">
        <v>130</v>
      </c>
      <c r="C38" s="73" t="s">
        <v>131</v>
      </c>
      <c r="D38" s="132">
        <v>2.8</v>
      </c>
      <c r="E38" s="132">
        <v>1</v>
      </c>
      <c r="F38" s="151">
        <v>12.37</v>
      </c>
      <c r="G38" s="23">
        <f t="shared" si="1"/>
        <v>34.635999999999996</v>
      </c>
    </row>
    <row r="39" spans="1:7" ht="12">
      <c r="A39" s="26">
        <v>9</v>
      </c>
      <c r="B39" s="71" t="s">
        <v>132</v>
      </c>
      <c r="C39" s="73" t="s">
        <v>127</v>
      </c>
      <c r="D39" s="132">
        <v>15</v>
      </c>
      <c r="E39" s="132">
        <v>3</v>
      </c>
      <c r="F39" s="151">
        <v>2.6</v>
      </c>
      <c r="G39" s="23">
        <f t="shared" si="1"/>
        <v>117</v>
      </c>
    </row>
    <row r="40" spans="1:7" ht="12">
      <c r="A40" s="26">
        <v>10</v>
      </c>
      <c r="B40" s="71" t="s">
        <v>199</v>
      </c>
      <c r="C40" s="73" t="s">
        <v>79</v>
      </c>
      <c r="D40" s="132">
        <v>293</v>
      </c>
      <c r="E40" s="132">
        <v>72</v>
      </c>
      <c r="F40" s="152">
        <v>0.07</v>
      </c>
      <c r="G40" s="23">
        <f t="shared" si="1"/>
        <v>1476.72</v>
      </c>
    </row>
    <row r="41" spans="1:7" ht="12">
      <c r="A41" s="26">
        <v>11</v>
      </c>
      <c r="B41" s="74" t="s">
        <v>200</v>
      </c>
      <c r="C41" s="58" t="s">
        <v>137</v>
      </c>
      <c r="D41" s="132">
        <v>9.43</v>
      </c>
      <c r="E41" s="132">
        <v>3</v>
      </c>
      <c r="F41" s="153">
        <v>32.37</v>
      </c>
      <c r="G41" s="23">
        <f t="shared" si="1"/>
        <v>915.7472999999999</v>
      </c>
    </row>
    <row r="42" spans="1:7" ht="12">
      <c r="A42" s="26">
        <v>12</v>
      </c>
      <c r="B42" s="108" t="s">
        <v>140</v>
      </c>
      <c r="C42" s="58" t="s">
        <v>65</v>
      </c>
      <c r="D42" s="132">
        <v>2.8</v>
      </c>
      <c r="E42" s="132">
        <v>1</v>
      </c>
      <c r="F42" s="153">
        <v>217.71</v>
      </c>
      <c r="G42" s="23">
        <f t="shared" si="1"/>
        <v>609.588</v>
      </c>
    </row>
    <row r="43" spans="1:7" ht="13.5" customHeight="1">
      <c r="A43" s="26"/>
      <c r="B43" s="109" t="s">
        <v>201</v>
      </c>
      <c r="C43" s="110"/>
      <c r="D43" s="96"/>
      <c r="E43" s="96"/>
      <c r="F43" s="164"/>
      <c r="G43" s="23">
        <f t="shared" si="1"/>
        <v>0</v>
      </c>
    </row>
    <row r="44" spans="1:7" ht="13.5" customHeight="1">
      <c r="A44" s="26">
        <v>13</v>
      </c>
      <c r="B44" s="71" t="s">
        <v>125</v>
      </c>
      <c r="C44" s="73" t="s">
        <v>79</v>
      </c>
      <c r="D44" s="132">
        <v>237</v>
      </c>
      <c r="E44" s="132">
        <v>5</v>
      </c>
      <c r="F44" s="151">
        <v>0.75</v>
      </c>
      <c r="G44" s="23">
        <f t="shared" si="1"/>
        <v>888.75</v>
      </c>
    </row>
    <row r="45" spans="1:7" ht="13.5" customHeight="1">
      <c r="A45" s="26">
        <v>14</v>
      </c>
      <c r="B45" s="71" t="s">
        <v>195</v>
      </c>
      <c r="C45" s="73" t="s">
        <v>79</v>
      </c>
      <c r="D45" s="132">
        <v>352</v>
      </c>
      <c r="E45" s="132">
        <v>12</v>
      </c>
      <c r="F45" s="151">
        <v>0.75</v>
      </c>
      <c r="G45" s="23">
        <f t="shared" si="1"/>
        <v>3168</v>
      </c>
    </row>
    <row r="46" spans="1:7" ht="12">
      <c r="A46" s="26">
        <v>15</v>
      </c>
      <c r="B46" s="71" t="s">
        <v>202</v>
      </c>
      <c r="C46" s="73" t="s">
        <v>79</v>
      </c>
      <c r="D46" s="132">
        <v>352</v>
      </c>
      <c r="E46" s="132">
        <v>25</v>
      </c>
      <c r="F46" s="151">
        <v>0.75</v>
      </c>
      <c r="G46" s="23">
        <f t="shared" si="1"/>
        <v>6600</v>
      </c>
    </row>
    <row r="47" spans="1:7" ht="12">
      <c r="A47" s="26">
        <v>16</v>
      </c>
      <c r="B47" s="71" t="s">
        <v>203</v>
      </c>
      <c r="C47" s="73" t="s">
        <v>131</v>
      </c>
      <c r="D47" s="132">
        <v>47</v>
      </c>
      <c r="E47" s="132">
        <v>25</v>
      </c>
      <c r="F47" s="152">
        <v>0.75</v>
      </c>
      <c r="G47" s="23">
        <f t="shared" si="1"/>
        <v>881.25</v>
      </c>
    </row>
    <row r="48" spans="1:7" ht="12">
      <c r="A48" s="26">
        <v>17</v>
      </c>
      <c r="B48" s="71" t="s">
        <v>135</v>
      </c>
      <c r="C48" s="73" t="s">
        <v>79</v>
      </c>
      <c r="D48" s="132">
        <v>352</v>
      </c>
      <c r="E48" s="132">
        <v>36</v>
      </c>
      <c r="F48" s="151">
        <v>0.33</v>
      </c>
      <c r="G48" s="23">
        <f t="shared" si="1"/>
        <v>4181.76</v>
      </c>
    </row>
    <row r="49" spans="1:7" ht="12">
      <c r="A49" s="26">
        <v>18</v>
      </c>
      <c r="B49" s="71" t="s">
        <v>204</v>
      </c>
      <c r="C49" s="73" t="s">
        <v>79</v>
      </c>
      <c r="D49" s="174">
        <v>0</v>
      </c>
      <c r="E49" s="132">
        <v>5</v>
      </c>
      <c r="F49" s="151">
        <v>2.21</v>
      </c>
      <c r="G49" s="23">
        <f t="shared" si="1"/>
        <v>0</v>
      </c>
    </row>
    <row r="50" spans="1:7" ht="12">
      <c r="A50" s="26">
        <v>19</v>
      </c>
      <c r="B50" s="71" t="s">
        <v>136</v>
      </c>
      <c r="C50" s="73" t="s">
        <v>79</v>
      </c>
      <c r="D50" s="132">
        <v>35</v>
      </c>
      <c r="E50" s="132">
        <v>2</v>
      </c>
      <c r="F50" s="151">
        <v>5.26</v>
      </c>
      <c r="G50" s="23">
        <f t="shared" si="1"/>
        <v>368.2</v>
      </c>
    </row>
    <row r="51" spans="1:7" ht="25.5" customHeight="1">
      <c r="A51" s="26">
        <v>20</v>
      </c>
      <c r="B51" s="74" t="s">
        <v>138</v>
      </c>
      <c r="C51" s="58" t="s">
        <v>31</v>
      </c>
      <c r="D51" s="174">
        <v>0</v>
      </c>
      <c r="E51" s="132">
        <v>7</v>
      </c>
      <c r="F51" s="154">
        <v>589.28</v>
      </c>
      <c r="G51" s="23">
        <f t="shared" si="1"/>
        <v>0</v>
      </c>
    </row>
    <row r="52" spans="1:7" ht="12" customHeight="1">
      <c r="A52" s="26">
        <v>21</v>
      </c>
      <c r="B52" s="74" t="s">
        <v>139</v>
      </c>
      <c r="C52" s="58" t="s">
        <v>31</v>
      </c>
      <c r="D52" s="132">
        <v>0</v>
      </c>
      <c r="E52" s="132">
        <v>6</v>
      </c>
      <c r="F52" s="154">
        <v>919.03</v>
      </c>
      <c r="G52" s="23">
        <f t="shared" si="1"/>
        <v>0</v>
      </c>
    </row>
    <row r="53" spans="1:7" ht="12.75" customHeight="1">
      <c r="A53" s="26"/>
      <c r="B53" s="68" t="s">
        <v>117</v>
      </c>
      <c r="C53" s="58" t="s">
        <v>103</v>
      </c>
      <c r="D53" s="23"/>
      <c r="E53" s="23"/>
      <c r="F53" s="138"/>
      <c r="G53" s="23">
        <f>SUM(G30:G52)</f>
        <v>41798.4113</v>
      </c>
    </row>
    <row r="54" spans="1:7" ht="13.5" customHeight="1">
      <c r="A54" s="26"/>
      <c r="B54" s="68" t="s">
        <v>118</v>
      </c>
      <c r="C54" s="58"/>
      <c r="D54" s="23"/>
      <c r="E54" s="23"/>
      <c r="F54" s="138"/>
      <c r="G54" s="25">
        <f>G53*1.18</f>
        <v>49322.125334</v>
      </c>
    </row>
    <row r="55" spans="1:7" ht="12">
      <c r="A55" s="29"/>
      <c r="B55" s="68" t="s">
        <v>119</v>
      </c>
      <c r="C55" s="16" t="s">
        <v>11</v>
      </c>
      <c r="D55" s="23"/>
      <c r="E55" s="23"/>
      <c r="F55" s="138"/>
      <c r="G55" s="25">
        <f>G54/C5/12</f>
        <v>0.8919074520249693</v>
      </c>
    </row>
    <row r="56" spans="1:7" ht="12">
      <c r="A56" s="70" t="s">
        <v>141</v>
      </c>
      <c r="B56" s="27" t="s">
        <v>19</v>
      </c>
      <c r="C56" s="16" t="s">
        <v>142</v>
      </c>
      <c r="D56" s="132">
        <v>1235</v>
      </c>
      <c r="E56" s="23"/>
      <c r="F56" s="148">
        <v>0.71</v>
      </c>
      <c r="G56" s="25">
        <f>F56*D56*12</f>
        <v>10522.199999999999</v>
      </c>
    </row>
    <row r="57" spans="1:7" ht="13.5" customHeight="1">
      <c r="A57" s="70"/>
      <c r="B57" s="27"/>
      <c r="C57" s="16" t="s">
        <v>11</v>
      </c>
      <c r="D57" s="23"/>
      <c r="E57" s="23"/>
      <c r="F57" s="137"/>
      <c r="G57" s="25">
        <f>G56/C5/12</f>
        <v>0.19027624069613522</v>
      </c>
    </row>
    <row r="58" spans="1:7" ht="13.5" customHeight="1">
      <c r="A58" s="19" t="s">
        <v>143</v>
      </c>
      <c r="B58" s="31" t="s">
        <v>24</v>
      </c>
      <c r="C58" s="24"/>
      <c r="D58" s="32" t="s">
        <v>144</v>
      </c>
      <c r="E58" s="32"/>
      <c r="F58" s="136"/>
      <c r="G58" s="17"/>
    </row>
    <row r="59" spans="1:7" ht="12" customHeight="1">
      <c r="A59" s="19" t="s">
        <v>145</v>
      </c>
      <c r="B59" s="45" t="s">
        <v>25</v>
      </c>
      <c r="C59" s="33"/>
      <c r="D59" s="32"/>
      <c r="E59" s="32"/>
      <c r="F59" s="136"/>
      <c r="G59" s="17"/>
    </row>
    <row r="60" spans="1:7" ht="12">
      <c r="A60" s="34">
        <v>1</v>
      </c>
      <c r="B60" s="35" t="s">
        <v>26</v>
      </c>
      <c r="C60" s="75" t="s">
        <v>27</v>
      </c>
      <c r="D60" s="165"/>
      <c r="E60" s="75"/>
      <c r="F60" s="155">
        <v>26.61</v>
      </c>
      <c r="G60" s="76">
        <f>D60*F60</f>
        <v>0</v>
      </c>
    </row>
    <row r="61" spans="1:7" ht="12">
      <c r="A61" s="34">
        <v>2</v>
      </c>
      <c r="B61" s="35" t="s">
        <v>28</v>
      </c>
      <c r="C61" s="75" t="s">
        <v>27</v>
      </c>
      <c r="D61" s="165"/>
      <c r="E61" s="75"/>
      <c r="F61" s="155">
        <v>70.46</v>
      </c>
      <c r="G61" s="76">
        <f aca="true" t="shared" si="2" ref="G61:G74">D61*F61</f>
        <v>0</v>
      </c>
    </row>
    <row r="62" spans="1:7" ht="12" customHeight="1">
      <c r="A62" s="36">
        <v>3</v>
      </c>
      <c r="B62" s="37" t="s">
        <v>146</v>
      </c>
      <c r="C62" s="75" t="s">
        <v>147</v>
      </c>
      <c r="D62" s="165">
        <v>90</v>
      </c>
      <c r="E62" s="75"/>
      <c r="F62" s="155">
        <v>14.19</v>
      </c>
      <c r="G62" s="76">
        <f t="shared" si="2"/>
        <v>1277.1</v>
      </c>
    </row>
    <row r="63" spans="1:7" ht="12" customHeight="1">
      <c r="A63" s="34">
        <v>4</v>
      </c>
      <c r="B63" s="37" t="s">
        <v>29</v>
      </c>
      <c r="C63" s="75" t="s">
        <v>30</v>
      </c>
      <c r="D63" s="165">
        <v>90</v>
      </c>
      <c r="E63" s="75"/>
      <c r="F63" s="155">
        <v>14.19</v>
      </c>
      <c r="G63" s="76">
        <f t="shared" si="2"/>
        <v>1277.1</v>
      </c>
    </row>
    <row r="64" spans="1:7" ht="24">
      <c r="A64" s="34">
        <v>5</v>
      </c>
      <c r="B64" s="35" t="s">
        <v>148</v>
      </c>
      <c r="C64" s="75" t="s">
        <v>31</v>
      </c>
      <c r="D64" s="166">
        <v>1.235</v>
      </c>
      <c r="E64" s="75"/>
      <c r="F64" s="155">
        <v>1419</v>
      </c>
      <c r="G64" s="76">
        <f t="shared" si="2"/>
        <v>1752.4650000000001</v>
      </c>
    </row>
    <row r="65" spans="1:7" ht="12.75" customHeight="1">
      <c r="A65" s="36">
        <v>6</v>
      </c>
      <c r="B65" s="38" t="s">
        <v>32</v>
      </c>
      <c r="C65" s="75" t="s">
        <v>33</v>
      </c>
      <c r="D65" s="165">
        <v>0.3</v>
      </c>
      <c r="E65" s="75"/>
      <c r="F65" s="155">
        <v>1596.38</v>
      </c>
      <c r="G65" s="76">
        <f t="shared" si="2"/>
        <v>478.914</v>
      </c>
    </row>
    <row r="66" spans="1:7" ht="12">
      <c r="A66" s="34">
        <v>7</v>
      </c>
      <c r="B66" s="35" t="s">
        <v>34</v>
      </c>
      <c r="C66" s="75" t="s">
        <v>35</v>
      </c>
      <c r="D66" s="165">
        <v>1</v>
      </c>
      <c r="E66" s="75"/>
      <c r="F66" s="155">
        <v>17.18</v>
      </c>
      <c r="G66" s="76">
        <f t="shared" si="2"/>
        <v>17.18</v>
      </c>
    </row>
    <row r="67" spans="1:7" ht="11.25" customHeight="1">
      <c r="A67" s="34">
        <v>8</v>
      </c>
      <c r="B67" s="35" t="s">
        <v>250</v>
      </c>
      <c r="C67" s="75" t="s">
        <v>36</v>
      </c>
      <c r="D67" s="165">
        <v>12</v>
      </c>
      <c r="E67" s="75"/>
      <c r="F67" s="155">
        <v>140.97</v>
      </c>
      <c r="G67" s="76">
        <f t="shared" si="2"/>
        <v>1691.6399999999999</v>
      </c>
    </row>
    <row r="68" spans="1:7" ht="12" customHeight="1">
      <c r="A68" s="34">
        <v>9</v>
      </c>
      <c r="B68" s="35" t="s">
        <v>149</v>
      </c>
      <c r="C68" s="75" t="s">
        <v>37</v>
      </c>
      <c r="D68" s="165">
        <v>4</v>
      </c>
      <c r="E68" s="75"/>
      <c r="F68" s="155">
        <v>28.93</v>
      </c>
      <c r="G68" s="76">
        <f t="shared" si="2"/>
        <v>115.72</v>
      </c>
    </row>
    <row r="69" spans="1:7" ht="12">
      <c r="A69" s="34">
        <v>10</v>
      </c>
      <c r="B69" s="35" t="s">
        <v>150</v>
      </c>
      <c r="C69" s="75" t="s">
        <v>27</v>
      </c>
      <c r="D69" s="165"/>
      <c r="E69" s="75"/>
      <c r="F69" s="155">
        <v>88.69</v>
      </c>
      <c r="G69" s="76">
        <f t="shared" si="2"/>
        <v>0</v>
      </c>
    </row>
    <row r="70" spans="1:7" ht="13.5" customHeight="1">
      <c r="A70" s="34">
        <v>11</v>
      </c>
      <c r="B70" s="40" t="s">
        <v>155</v>
      </c>
      <c r="C70" s="75" t="s">
        <v>39</v>
      </c>
      <c r="D70" s="167">
        <v>1</v>
      </c>
      <c r="E70" s="75"/>
      <c r="F70" s="152">
        <v>384.9</v>
      </c>
      <c r="G70" s="76">
        <f>D70*F70</f>
        <v>384.9</v>
      </c>
    </row>
    <row r="71" spans="1:7" ht="12.75" customHeight="1">
      <c r="A71" s="34">
        <v>12</v>
      </c>
      <c r="B71" s="35" t="s">
        <v>151</v>
      </c>
      <c r="C71" s="75" t="s">
        <v>61</v>
      </c>
      <c r="D71" s="165">
        <v>14.04</v>
      </c>
      <c r="E71" s="75"/>
      <c r="F71" s="155">
        <v>38.85</v>
      </c>
      <c r="G71" s="76">
        <f t="shared" si="2"/>
        <v>545.454</v>
      </c>
    </row>
    <row r="72" spans="1:7" ht="11.25" customHeight="1">
      <c r="A72" s="39">
        <v>13</v>
      </c>
      <c r="B72" s="35" t="s">
        <v>152</v>
      </c>
      <c r="C72" s="75" t="s">
        <v>27</v>
      </c>
      <c r="D72" s="165">
        <v>1</v>
      </c>
      <c r="E72" s="75"/>
      <c r="F72" s="155">
        <v>743.2</v>
      </c>
      <c r="G72" s="76">
        <f t="shared" si="2"/>
        <v>743.2</v>
      </c>
    </row>
    <row r="73" spans="1:7" ht="12" customHeight="1">
      <c r="A73" s="34">
        <v>14</v>
      </c>
      <c r="B73" s="40" t="s">
        <v>153</v>
      </c>
      <c r="C73" s="75" t="s">
        <v>27</v>
      </c>
      <c r="D73" s="165">
        <v>30</v>
      </c>
      <c r="E73" s="75"/>
      <c r="F73" s="155">
        <v>4.26</v>
      </c>
      <c r="G73" s="76">
        <f t="shared" si="2"/>
        <v>127.8</v>
      </c>
    </row>
    <row r="74" spans="1:7" ht="11.25" customHeight="1">
      <c r="A74" s="34">
        <v>15</v>
      </c>
      <c r="B74" s="35" t="s">
        <v>154</v>
      </c>
      <c r="C74" s="75" t="s">
        <v>38</v>
      </c>
      <c r="D74" s="165"/>
      <c r="E74" s="75"/>
      <c r="F74" s="155">
        <v>20</v>
      </c>
      <c r="G74" s="76">
        <f t="shared" si="2"/>
        <v>0</v>
      </c>
    </row>
    <row r="75" spans="1:7" ht="12">
      <c r="A75" s="37"/>
      <c r="B75" s="44" t="s">
        <v>156</v>
      </c>
      <c r="C75" s="75"/>
      <c r="D75" s="77"/>
      <c r="E75" s="78"/>
      <c r="F75" s="139"/>
      <c r="G75" s="79">
        <f>SUM(G60:G74)</f>
        <v>8411.472999999998</v>
      </c>
    </row>
    <row r="76" spans="1:7" ht="12" customHeight="1">
      <c r="A76" s="37"/>
      <c r="B76" s="81" t="s">
        <v>157</v>
      </c>
      <c r="C76" s="82"/>
      <c r="D76" s="83"/>
      <c r="E76" s="84"/>
      <c r="F76" s="140"/>
      <c r="G76" s="85">
        <f>(G75*15%)+G75</f>
        <v>9673.193949999997</v>
      </c>
    </row>
    <row r="77" spans="1:7" ht="12">
      <c r="A77" s="37"/>
      <c r="B77" s="81" t="s">
        <v>118</v>
      </c>
      <c r="C77" s="51"/>
      <c r="D77" s="86"/>
      <c r="E77" s="51"/>
      <c r="F77" s="141"/>
      <c r="G77" s="60">
        <f>G76*1.18</f>
        <v>11414.368860999995</v>
      </c>
    </row>
    <row r="78" spans="1:7" ht="12" customHeight="1">
      <c r="A78" s="37"/>
      <c r="B78" s="68" t="s">
        <v>119</v>
      </c>
      <c r="C78" s="15" t="s">
        <v>11</v>
      </c>
      <c r="D78" s="42"/>
      <c r="E78" s="42"/>
      <c r="F78" s="142"/>
      <c r="G78" s="28">
        <f>G77/C5/12</f>
        <v>0.20640960985251242</v>
      </c>
    </row>
    <row r="79" spans="1:7" ht="12">
      <c r="A79" s="19" t="s">
        <v>158</v>
      </c>
      <c r="B79" s="88" t="s">
        <v>40</v>
      </c>
      <c r="C79" s="89"/>
      <c r="D79" s="32" t="s">
        <v>144</v>
      </c>
      <c r="E79" s="17"/>
      <c r="F79" s="143"/>
      <c r="G79" s="17"/>
    </row>
    <row r="80" spans="1:7" ht="36">
      <c r="A80" s="37">
        <v>1</v>
      </c>
      <c r="B80" s="43" t="s">
        <v>41</v>
      </c>
      <c r="C80" s="90" t="s">
        <v>42</v>
      </c>
      <c r="D80" s="168">
        <v>21</v>
      </c>
      <c r="E80" s="59"/>
      <c r="F80" s="156">
        <v>709.5</v>
      </c>
      <c r="G80" s="91">
        <f>D80*F80</f>
        <v>14899.5</v>
      </c>
    </row>
    <row r="81" spans="1:7" ht="24">
      <c r="A81" s="37">
        <v>2</v>
      </c>
      <c r="B81" s="43" t="s">
        <v>43</v>
      </c>
      <c r="C81" s="90" t="s">
        <v>44</v>
      </c>
      <c r="D81" s="169">
        <v>2</v>
      </c>
      <c r="E81" s="59"/>
      <c r="F81" s="156">
        <v>273.21</v>
      </c>
      <c r="G81" s="91">
        <f aca="true" t="shared" si="3" ref="G81:G100">D81*F81</f>
        <v>546.42</v>
      </c>
    </row>
    <row r="82" spans="1:7" ht="24">
      <c r="A82" s="37">
        <v>3</v>
      </c>
      <c r="B82" s="43" t="s">
        <v>45</v>
      </c>
      <c r="C82" s="90" t="s">
        <v>44</v>
      </c>
      <c r="D82" s="169">
        <v>3</v>
      </c>
      <c r="E82" s="59"/>
      <c r="F82" s="156">
        <v>296.6</v>
      </c>
      <c r="G82" s="91">
        <f t="shared" si="3"/>
        <v>889.8000000000001</v>
      </c>
    </row>
    <row r="83" spans="1:7" ht="12.75" customHeight="1">
      <c r="A83" s="37">
        <v>4</v>
      </c>
      <c r="B83" s="43" t="s">
        <v>206</v>
      </c>
      <c r="C83" s="90" t="s">
        <v>46</v>
      </c>
      <c r="D83" s="169">
        <v>5</v>
      </c>
      <c r="E83" s="59"/>
      <c r="F83" s="156">
        <v>24.16</v>
      </c>
      <c r="G83" s="91">
        <f t="shared" si="3"/>
        <v>120.8</v>
      </c>
    </row>
    <row r="84" spans="1:7" ht="14.25" customHeight="1">
      <c r="A84" s="37">
        <v>5</v>
      </c>
      <c r="B84" s="43" t="s">
        <v>47</v>
      </c>
      <c r="C84" s="90" t="s">
        <v>48</v>
      </c>
      <c r="D84" s="169">
        <v>4</v>
      </c>
      <c r="E84" s="59"/>
      <c r="F84" s="156">
        <v>47.22</v>
      </c>
      <c r="G84" s="91">
        <f t="shared" si="3"/>
        <v>188.88</v>
      </c>
    </row>
    <row r="85" spans="1:7" ht="12.75" customHeight="1">
      <c r="A85" s="37">
        <v>6</v>
      </c>
      <c r="B85" s="43" t="s">
        <v>49</v>
      </c>
      <c r="C85" s="90" t="s">
        <v>50</v>
      </c>
      <c r="D85" s="169">
        <v>0</v>
      </c>
      <c r="E85" s="59"/>
      <c r="F85" s="156">
        <v>219.12</v>
      </c>
      <c r="G85" s="91">
        <f t="shared" si="3"/>
        <v>0</v>
      </c>
    </row>
    <row r="86" spans="1:7" ht="14.25" customHeight="1">
      <c r="A86" s="37">
        <v>7</v>
      </c>
      <c r="B86" s="43" t="s">
        <v>51</v>
      </c>
      <c r="C86" s="90" t="s">
        <v>52</v>
      </c>
      <c r="D86" s="169">
        <v>7</v>
      </c>
      <c r="E86" s="59"/>
      <c r="F86" s="156">
        <v>141.66</v>
      </c>
      <c r="G86" s="91">
        <f t="shared" si="3"/>
        <v>991.62</v>
      </c>
    </row>
    <row r="87" spans="1:7" ht="13.5" customHeight="1">
      <c r="A87" s="37">
        <v>8</v>
      </c>
      <c r="B87" s="43" t="s">
        <v>53</v>
      </c>
      <c r="C87" s="90" t="s">
        <v>46</v>
      </c>
      <c r="D87" s="169">
        <v>6</v>
      </c>
      <c r="E87" s="59"/>
      <c r="F87" s="156">
        <v>130.63</v>
      </c>
      <c r="G87" s="91">
        <f t="shared" si="3"/>
        <v>783.78</v>
      </c>
    </row>
    <row r="88" spans="1:7" ht="13.5" customHeight="1">
      <c r="A88" s="37">
        <v>9</v>
      </c>
      <c r="B88" s="43" t="s">
        <v>54</v>
      </c>
      <c r="C88" s="90" t="s">
        <v>46</v>
      </c>
      <c r="D88" s="169">
        <v>0</v>
      </c>
      <c r="E88" s="59"/>
      <c r="F88" s="156">
        <v>133.36</v>
      </c>
      <c r="G88" s="91">
        <f t="shared" si="3"/>
        <v>0</v>
      </c>
    </row>
    <row r="89" spans="1:7" ht="12">
      <c r="A89" s="37">
        <v>10</v>
      </c>
      <c r="B89" s="43" t="s">
        <v>55</v>
      </c>
      <c r="C89" s="90" t="s">
        <v>56</v>
      </c>
      <c r="D89" s="169">
        <v>14</v>
      </c>
      <c r="E89" s="59"/>
      <c r="F89" s="156">
        <v>102.88</v>
      </c>
      <c r="G89" s="91">
        <f t="shared" si="3"/>
        <v>1440.32</v>
      </c>
    </row>
    <row r="90" spans="1:7" ht="13.5" customHeight="1">
      <c r="A90" s="37">
        <v>11</v>
      </c>
      <c r="B90" s="43" t="s">
        <v>57</v>
      </c>
      <c r="C90" s="90" t="s">
        <v>58</v>
      </c>
      <c r="D90" s="169">
        <v>16</v>
      </c>
      <c r="E90" s="59"/>
      <c r="F90" s="156">
        <v>173.23</v>
      </c>
      <c r="G90" s="91">
        <f t="shared" si="3"/>
        <v>2771.68</v>
      </c>
    </row>
    <row r="91" spans="1:7" ht="14.25" customHeight="1">
      <c r="A91" s="37">
        <v>12</v>
      </c>
      <c r="B91" s="43" t="s">
        <v>59</v>
      </c>
      <c r="C91" s="90" t="s">
        <v>56</v>
      </c>
      <c r="D91" s="169">
        <v>4</v>
      </c>
      <c r="E91" s="59"/>
      <c r="F91" s="156">
        <v>292.31</v>
      </c>
      <c r="G91" s="91">
        <f t="shared" si="3"/>
        <v>1169.24</v>
      </c>
    </row>
    <row r="92" spans="1:7" ht="12" customHeight="1">
      <c r="A92" s="37">
        <v>13</v>
      </c>
      <c r="B92" s="43" t="s">
        <v>207</v>
      </c>
      <c r="C92" s="90" t="s">
        <v>60</v>
      </c>
      <c r="D92" s="169">
        <v>0.01</v>
      </c>
      <c r="E92" s="59"/>
      <c r="F92" s="156">
        <v>43464.48</v>
      </c>
      <c r="G92" s="91">
        <f t="shared" si="3"/>
        <v>434.64480000000003</v>
      </c>
    </row>
    <row r="93" spans="1:7" ht="12" customHeight="1">
      <c r="A93" s="37">
        <v>14</v>
      </c>
      <c r="B93" s="188" t="s">
        <v>251</v>
      </c>
      <c r="C93" s="90" t="s">
        <v>252</v>
      </c>
      <c r="D93" s="169">
        <v>4</v>
      </c>
      <c r="E93" s="59"/>
      <c r="F93" s="156">
        <v>99.33</v>
      </c>
      <c r="G93" s="91">
        <f t="shared" si="3"/>
        <v>397.32</v>
      </c>
    </row>
    <row r="94" spans="1:7" ht="12">
      <c r="A94" s="37">
        <v>15</v>
      </c>
      <c r="B94" s="43" t="s">
        <v>62</v>
      </c>
      <c r="C94" s="90" t="s">
        <v>189</v>
      </c>
      <c r="D94" s="169">
        <v>12</v>
      </c>
      <c r="E94" s="59"/>
      <c r="F94" s="156">
        <v>53.21</v>
      </c>
      <c r="G94" s="91">
        <f t="shared" si="3"/>
        <v>638.52</v>
      </c>
    </row>
    <row r="95" spans="1:7" ht="12">
      <c r="A95" s="37">
        <v>16</v>
      </c>
      <c r="B95" s="43" t="s">
        <v>63</v>
      </c>
      <c r="C95" s="90" t="s">
        <v>61</v>
      </c>
      <c r="D95" s="169">
        <v>270.6</v>
      </c>
      <c r="E95" s="59"/>
      <c r="F95" s="156">
        <v>45.9</v>
      </c>
      <c r="G95" s="91">
        <f t="shared" si="3"/>
        <v>12420.54</v>
      </c>
    </row>
    <row r="96" spans="1:7" ht="12">
      <c r="A96" s="37">
        <v>17</v>
      </c>
      <c r="B96" s="43" t="s">
        <v>64</v>
      </c>
      <c r="C96" s="90" t="s">
        <v>56</v>
      </c>
      <c r="D96" s="169">
        <v>1</v>
      </c>
      <c r="E96" s="59"/>
      <c r="F96" s="156">
        <v>90.46</v>
      </c>
      <c r="G96" s="91">
        <f t="shared" si="3"/>
        <v>90.46</v>
      </c>
    </row>
    <row r="97" spans="1:7" ht="12">
      <c r="A97" s="37">
        <v>18</v>
      </c>
      <c r="B97" s="43" t="s">
        <v>66</v>
      </c>
      <c r="C97" s="90" t="s">
        <v>65</v>
      </c>
      <c r="D97" s="169">
        <v>1</v>
      </c>
      <c r="E97" s="59"/>
      <c r="F97" s="156">
        <v>363.31</v>
      </c>
      <c r="G97" s="91">
        <f t="shared" si="3"/>
        <v>363.31</v>
      </c>
    </row>
    <row r="98" spans="1:7" ht="12">
      <c r="A98" s="37">
        <v>19</v>
      </c>
      <c r="B98" s="43" t="s">
        <v>209</v>
      </c>
      <c r="C98" s="90" t="s">
        <v>50</v>
      </c>
      <c r="D98" s="169">
        <v>129</v>
      </c>
      <c r="E98" s="59"/>
      <c r="F98" s="156">
        <v>59.13</v>
      </c>
      <c r="G98" s="91">
        <f t="shared" si="3"/>
        <v>7627.77</v>
      </c>
    </row>
    <row r="99" spans="1:7" ht="12">
      <c r="A99" s="37">
        <v>20</v>
      </c>
      <c r="B99" s="43" t="s">
        <v>208</v>
      </c>
      <c r="C99" s="90" t="s">
        <v>61</v>
      </c>
      <c r="D99" s="169">
        <v>29.1</v>
      </c>
      <c r="E99" s="59"/>
      <c r="F99" s="156">
        <v>7.98</v>
      </c>
      <c r="G99" s="91">
        <f t="shared" si="3"/>
        <v>232.21800000000002</v>
      </c>
    </row>
    <row r="100" spans="1:7" ht="12" customHeight="1">
      <c r="A100" s="37">
        <v>21</v>
      </c>
      <c r="B100" s="43" t="s">
        <v>210</v>
      </c>
      <c r="C100" s="90" t="s">
        <v>56</v>
      </c>
      <c r="D100" s="169">
        <v>7</v>
      </c>
      <c r="E100" s="59"/>
      <c r="F100" s="156">
        <v>135.58</v>
      </c>
      <c r="G100" s="91">
        <f t="shared" si="3"/>
        <v>949.0600000000001</v>
      </c>
    </row>
    <row r="101" spans="1:7" ht="12">
      <c r="A101" s="37"/>
      <c r="B101" s="44" t="s">
        <v>156</v>
      </c>
      <c r="C101" s="92"/>
      <c r="D101" s="58"/>
      <c r="E101" s="58"/>
      <c r="F101" s="144"/>
      <c r="G101" s="91">
        <f>SUM(G80:G100)</f>
        <v>46955.8828</v>
      </c>
    </row>
    <row r="102" spans="1:7" ht="13.5" customHeight="1">
      <c r="A102" s="37"/>
      <c r="B102" s="81" t="s">
        <v>157</v>
      </c>
      <c r="C102" s="92"/>
      <c r="D102" s="58"/>
      <c r="E102" s="58"/>
      <c r="F102" s="144"/>
      <c r="G102" s="91">
        <f>G101*1.15</f>
        <v>53999.265219999994</v>
      </c>
    </row>
    <row r="103" spans="1:7" ht="12.75" customHeight="1">
      <c r="A103" s="37"/>
      <c r="B103" s="81" t="s">
        <v>118</v>
      </c>
      <c r="C103" s="92"/>
      <c r="D103" s="58"/>
      <c r="E103" s="58"/>
      <c r="F103" s="144"/>
      <c r="G103" s="62">
        <f>G102*1.18</f>
        <v>63719.13295959999</v>
      </c>
    </row>
    <row r="104" spans="1:7" ht="12.75" customHeight="1">
      <c r="A104" s="37"/>
      <c r="B104" s="68" t="s">
        <v>119</v>
      </c>
      <c r="C104" s="15" t="s">
        <v>11</v>
      </c>
      <c r="D104" s="58"/>
      <c r="E104" s="58"/>
      <c r="F104" s="144"/>
      <c r="G104" s="62">
        <f>G103/C5/12</f>
        <v>1.1522530535410742</v>
      </c>
    </row>
    <row r="105" spans="1:7" ht="12.75" customHeight="1">
      <c r="A105" s="19" t="s">
        <v>159</v>
      </c>
      <c r="B105" s="88" t="s">
        <v>67</v>
      </c>
      <c r="C105" s="90"/>
      <c r="D105" s="32" t="s">
        <v>144</v>
      </c>
      <c r="E105" s="57"/>
      <c r="F105" s="145"/>
      <c r="G105" s="58"/>
    </row>
    <row r="106" spans="1:7" ht="12" customHeight="1">
      <c r="A106" s="37">
        <v>1</v>
      </c>
      <c r="B106" s="43" t="s">
        <v>68</v>
      </c>
      <c r="C106" s="90" t="s">
        <v>42</v>
      </c>
      <c r="D106" s="169">
        <v>10.8</v>
      </c>
      <c r="E106" s="59"/>
      <c r="F106" s="156">
        <v>709.5</v>
      </c>
      <c r="G106" s="91">
        <f>D106*F106</f>
        <v>7662.6</v>
      </c>
    </row>
    <row r="107" spans="1:7" ht="13.5" customHeight="1">
      <c r="A107" s="37">
        <v>2</v>
      </c>
      <c r="B107" s="43" t="s">
        <v>69</v>
      </c>
      <c r="C107" s="90" t="s">
        <v>70</v>
      </c>
      <c r="D107" s="169">
        <v>3</v>
      </c>
      <c r="E107" s="59"/>
      <c r="F107" s="156">
        <v>1630.65</v>
      </c>
      <c r="G107" s="91">
        <f aca="true" t="shared" si="4" ref="G107:G116">D107*F107</f>
        <v>4891.950000000001</v>
      </c>
    </row>
    <row r="108" spans="1:7" ht="12">
      <c r="A108" s="37">
        <v>3</v>
      </c>
      <c r="B108" s="43" t="s">
        <v>71</v>
      </c>
      <c r="C108" s="90" t="s">
        <v>70</v>
      </c>
      <c r="D108" s="169">
        <v>13</v>
      </c>
      <c r="E108" s="59"/>
      <c r="F108" s="156">
        <v>209.3</v>
      </c>
      <c r="G108" s="91">
        <f t="shared" si="4"/>
        <v>2720.9</v>
      </c>
    </row>
    <row r="109" spans="1:7" ht="12" customHeight="1">
      <c r="A109" s="37">
        <v>4</v>
      </c>
      <c r="B109" s="43" t="s">
        <v>72</v>
      </c>
      <c r="C109" s="90" t="s">
        <v>73</v>
      </c>
      <c r="D109" s="169">
        <v>14</v>
      </c>
      <c r="E109" s="59"/>
      <c r="F109" s="156">
        <v>99.33</v>
      </c>
      <c r="G109" s="91">
        <f t="shared" si="4"/>
        <v>1390.62</v>
      </c>
    </row>
    <row r="110" spans="1:7" ht="12">
      <c r="A110" s="37">
        <v>5</v>
      </c>
      <c r="B110" s="43" t="s">
        <v>74</v>
      </c>
      <c r="C110" s="90" t="s">
        <v>56</v>
      </c>
      <c r="D110" s="169">
        <v>6</v>
      </c>
      <c r="E110" s="59"/>
      <c r="F110" s="156">
        <v>46.21</v>
      </c>
      <c r="G110" s="91">
        <f t="shared" si="4"/>
        <v>277.26</v>
      </c>
    </row>
    <row r="111" spans="1:7" ht="12">
      <c r="A111" s="37">
        <v>6</v>
      </c>
      <c r="B111" s="43" t="s">
        <v>75</v>
      </c>
      <c r="C111" s="90" t="s">
        <v>56</v>
      </c>
      <c r="D111" s="169">
        <v>3</v>
      </c>
      <c r="E111" s="59"/>
      <c r="F111" s="156">
        <v>266.16</v>
      </c>
      <c r="G111" s="91">
        <f t="shared" si="4"/>
        <v>798.48</v>
      </c>
    </row>
    <row r="112" spans="1:7" ht="12">
      <c r="A112" s="37">
        <v>7</v>
      </c>
      <c r="B112" s="43" t="s">
        <v>76</v>
      </c>
      <c r="C112" s="90" t="s">
        <v>56</v>
      </c>
      <c r="D112" s="169">
        <v>0</v>
      </c>
      <c r="E112" s="59"/>
      <c r="F112" s="156">
        <v>189.83</v>
      </c>
      <c r="G112" s="91">
        <f t="shared" si="4"/>
        <v>0</v>
      </c>
    </row>
    <row r="113" spans="1:7" ht="12">
      <c r="A113" s="37">
        <v>8</v>
      </c>
      <c r="B113" s="43" t="s">
        <v>77</v>
      </c>
      <c r="C113" s="90" t="s">
        <v>56</v>
      </c>
      <c r="D113" s="169">
        <v>5</v>
      </c>
      <c r="E113" s="59"/>
      <c r="F113" s="156">
        <v>52.4</v>
      </c>
      <c r="G113" s="91">
        <f t="shared" si="4"/>
        <v>262</v>
      </c>
    </row>
    <row r="114" spans="1:7" ht="24">
      <c r="A114" s="37">
        <v>9</v>
      </c>
      <c r="B114" s="43" t="s">
        <v>78</v>
      </c>
      <c r="C114" s="90" t="s">
        <v>56</v>
      </c>
      <c r="D114" s="169">
        <v>1</v>
      </c>
      <c r="E114" s="59"/>
      <c r="F114" s="156">
        <v>237.5</v>
      </c>
      <c r="G114" s="91">
        <f t="shared" si="4"/>
        <v>237.5</v>
      </c>
    </row>
    <row r="115" spans="1:7" ht="14.25" customHeight="1">
      <c r="A115" s="37">
        <v>10</v>
      </c>
      <c r="B115" s="43" t="s">
        <v>80</v>
      </c>
      <c r="C115" s="90" t="s">
        <v>56</v>
      </c>
      <c r="D115" s="169">
        <v>0</v>
      </c>
      <c r="E115" s="59"/>
      <c r="F115" s="156">
        <v>60.31</v>
      </c>
      <c r="G115" s="91">
        <f t="shared" si="4"/>
        <v>0</v>
      </c>
    </row>
    <row r="116" spans="1:7" ht="12.75" customHeight="1">
      <c r="A116" s="37">
        <v>11</v>
      </c>
      <c r="B116" s="43" t="s">
        <v>81</v>
      </c>
      <c r="C116" s="90" t="s">
        <v>65</v>
      </c>
      <c r="D116" s="169">
        <v>12.9</v>
      </c>
      <c r="E116" s="59"/>
      <c r="F116" s="156">
        <v>70.28</v>
      </c>
      <c r="G116" s="91">
        <f t="shared" si="4"/>
        <v>906.6120000000001</v>
      </c>
    </row>
    <row r="117" spans="1:7" ht="13.5" customHeight="1">
      <c r="A117" s="37"/>
      <c r="B117" s="44" t="s">
        <v>156</v>
      </c>
      <c r="C117" s="58"/>
      <c r="D117" s="92"/>
      <c r="E117" s="58"/>
      <c r="F117" s="144"/>
      <c r="G117" s="91">
        <f>SUM(G106:G116)</f>
        <v>19147.922</v>
      </c>
    </row>
    <row r="118" spans="1:7" ht="12">
      <c r="A118" s="37"/>
      <c r="B118" s="81" t="s">
        <v>157</v>
      </c>
      <c r="C118" s="58"/>
      <c r="D118" s="58"/>
      <c r="E118" s="58"/>
      <c r="F118" s="144"/>
      <c r="G118" s="91">
        <f>G117*1.15</f>
        <v>22020.110299999997</v>
      </c>
    </row>
    <row r="119" spans="1:7" ht="24" customHeight="1">
      <c r="A119" s="37"/>
      <c r="B119" s="81" t="s">
        <v>118</v>
      </c>
      <c r="C119" s="58"/>
      <c r="D119" s="58"/>
      <c r="E119" s="58"/>
      <c r="F119" s="144"/>
      <c r="G119" s="62">
        <f>G118*1.18</f>
        <v>25983.730153999993</v>
      </c>
    </row>
    <row r="120" spans="1:7" ht="12">
      <c r="A120" s="37"/>
      <c r="B120" s="68" t="s">
        <v>119</v>
      </c>
      <c r="C120" s="16" t="s">
        <v>11</v>
      </c>
      <c r="D120" s="58"/>
      <c r="E120" s="58"/>
      <c r="F120" s="144"/>
      <c r="G120" s="62">
        <f>G119/C5/12</f>
        <v>0.4698719367590361</v>
      </c>
    </row>
    <row r="121" spans="1:7" ht="23.25" customHeight="1">
      <c r="A121" s="19" t="s">
        <v>160</v>
      </c>
      <c r="B121" s="93" t="s">
        <v>161</v>
      </c>
      <c r="C121" s="24"/>
      <c r="D121" s="32"/>
      <c r="E121" s="58"/>
      <c r="F121" s="144"/>
      <c r="G121" s="62"/>
    </row>
    <row r="122" spans="1:7" ht="24">
      <c r="A122" s="17">
        <v>1</v>
      </c>
      <c r="B122" s="35" t="s">
        <v>162</v>
      </c>
      <c r="C122" s="15" t="s">
        <v>163</v>
      </c>
      <c r="D122" s="163">
        <v>1</v>
      </c>
      <c r="E122" s="163">
        <v>12</v>
      </c>
      <c r="F122" s="162">
        <v>174.45</v>
      </c>
      <c r="G122" s="91">
        <f>D122*F122*E122</f>
        <v>2093.3999999999996</v>
      </c>
    </row>
    <row r="123" spans="1:7" ht="12" customHeight="1">
      <c r="A123" s="17">
        <v>2</v>
      </c>
      <c r="B123" s="37" t="s">
        <v>164</v>
      </c>
      <c r="C123" s="15" t="s">
        <v>163</v>
      </c>
      <c r="D123" s="163">
        <v>1</v>
      </c>
      <c r="E123" s="163">
        <v>12</v>
      </c>
      <c r="F123" s="162">
        <v>87.23</v>
      </c>
      <c r="G123" s="91">
        <f>D123*F123*E123</f>
        <v>1046.76</v>
      </c>
    </row>
    <row r="124" spans="1:7" ht="12">
      <c r="A124" s="17">
        <v>3</v>
      </c>
      <c r="B124" s="37" t="s">
        <v>165</v>
      </c>
      <c r="C124" s="15" t="s">
        <v>163</v>
      </c>
      <c r="D124" s="163">
        <v>1</v>
      </c>
      <c r="E124" s="163">
        <v>3</v>
      </c>
      <c r="F124" s="162">
        <v>174.45</v>
      </c>
      <c r="G124" s="91">
        <f>D124*F124*E124</f>
        <v>523.3499999999999</v>
      </c>
    </row>
    <row r="125" spans="1:7" ht="12.75" customHeight="1">
      <c r="A125" s="17">
        <v>4</v>
      </c>
      <c r="B125" s="37" t="s">
        <v>253</v>
      </c>
      <c r="C125" s="15" t="s">
        <v>163</v>
      </c>
      <c r="D125" s="163">
        <v>1</v>
      </c>
      <c r="E125" s="163">
        <v>1</v>
      </c>
      <c r="F125" s="162">
        <v>13248.83</v>
      </c>
      <c r="G125" s="91">
        <f>D125*F125*E125</f>
        <v>13248.83</v>
      </c>
    </row>
    <row r="126" spans="1:7" ht="12">
      <c r="A126" s="17"/>
      <c r="B126" s="44" t="s">
        <v>156</v>
      </c>
      <c r="C126" s="16"/>
      <c r="D126" s="58"/>
      <c r="E126" s="58"/>
      <c r="F126" s="144"/>
      <c r="G126" s="91">
        <f>G122+G123+G124+G125</f>
        <v>16912.34</v>
      </c>
    </row>
    <row r="127" spans="1:7" ht="12">
      <c r="A127" s="17"/>
      <c r="B127" s="81" t="s">
        <v>157</v>
      </c>
      <c r="C127" s="16"/>
      <c r="D127" s="58"/>
      <c r="E127" s="58"/>
      <c r="F127" s="144"/>
      <c r="G127" s="91">
        <f>G126*1.15</f>
        <v>19449.191</v>
      </c>
    </row>
    <row r="128" spans="1:7" ht="12">
      <c r="A128" s="17"/>
      <c r="B128" s="81" t="s">
        <v>118</v>
      </c>
      <c r="C128" s="16"/>
      <c r="D128" s="58"/>
      <c r="E128" s="58"/>
      <c r="F128" s="144"/>
      <c r="G128" s="62">
        <f>G127*1.18</f>
        <v>22950.045379999996</v>
      </c>
    </row>
    <row r="129" spans="1:7" ht="12">
      <c r="A129" s="37"/>
      <c r="B129" s="68" t="s">
        <v>119</v>
      </c>
      <c r="C129" s="16" t="s">
        <v>166</v>
      </c>
      <c r="D129" s="58"/>
      <c r="E129" s="58"/>
      <c r="F129" s="144"/>
      <c r="G129" s="62">
        <f>G128/C5/12</f>
        <v>0.4150128641075161</v>
      </c>
    </row>
    <row r="130" spans="1:7" ht="12">
      <c r="A130" s="19" t="s">
        <v>167</v>
      </c>
      <c r="B130" s="45" t="s">
        <v>82</v>
      </c>
      <c r="C130" s="45"/>
      <c r="D130" s="32" t="s">
        <v>144</v>
      </c>
      <c r="E130" s="45"/>
      <c r="F130" s="118"/>
      <c r="G130" s="45"/>
    </row>
    <row r="131" spans="1:7" ht="24">
      <c r="A131" s="12">
        <v>1</v>
      </c>
      <c r="B131" s="47" t="s">
        <v>168</v>
      </c>
      <c r="C131" s="94" t="s">
        <v>79</v>
      </c>
      <c r="D131" s="170">
        <v>2</v>
      </c>
      <c r="E131" s="95"/>
      <c r="F131" s="157">
        <v>86.93</v>
      </c>
      <c r="G131" s="46">
        <f>D131*F131</f>
        <v>173.86</v>
      </c>
    </row>
    <row r="132" spans="1:7" ht="12">
      <c r="A132" s="12">
        <v>2</v>
      </c>
      <c r="B132" s="40" t="s">
        <v>83</v>
      </c>
      <c r="C132" s="94" t="s">
        <v>84</v>
      </c>
      <c r="D132" s="170">
        <v>8</v>
      </c>
      <c r="E132" s="95"/>
      <c r="F132" s="157">
        <v>30.15</v>
      </c>
      <c r="G132" s="46">
        <f aca="true" t="shared" si="5" ref="G132:G152">D132*F132</f>
        <v>241.2</v>
      </c>
    </row>
    <row r="133" spans="1:7" ht="12">
      <c r="A133" s="12">
        <v>3</v>
      </c>
      <c r="B133" s="40" t="s">
        <v>85</v>
      </c>
      <c r="C133" s="94" t="s">
        <v>86</v>
      </c>
      <c r="D133" s="170">
        <v>7</v>
      </c>
      <c r="E133" s="95"/>
      <c r="F133" s="158">
        <v>354.75</v>
      </c>
      <c r="G133" s="46">
        <f t="shared" si="5"/>
        <v>2483.25</v>
      </c>
    </row>
    <row r="134" spans="1:7" ht="12">
      <c r="A134" s="12">
        <v>4</v>
      </c>
      <c r="B134" s="40" t="s">
        <v>169</v>
      </c>
      <c r="C134" s="94" t="s">
        <v>87</v>
      </c>
      <c r="D134" s="170">
        <v>2</v>
      </c>
      <c r="E134" s="95"/>
      <c r="F134" s="157">
        <v>190.74</v>
      </c>
      <c r="G134" s="46">
        <f t="shared" si="5"/>
        <v>381.48</v>
      </c>
    </row>
    <row r="135" spans="1:7" ht="24">
      <c r="A135" s="12">
        <v>5</v>
      </c>
      <c r="B135" s="40" t="s">
        <v>170</v>
      </c>
      <c r="C135" s="94" t="s">
        <v>56</v>
      </c>
      <c r="D135" s="170">
        <v>2</v>
      </c>
      <c r="E135" s="95"/>
      <c r="F135" s="157">
        <v>248.34</v>
      </c>
      <c r="G135" s="46">
        <f t="shared" si="5"/>
        <v>496.68</v>
      </c>
    </row>
    <row r="136" spans="1:7" ht="12">
      <c r="A136" s="12">
        <v>6</v>
      </c>
      <c r="B136" s="40" t="s">
        <v>88</v>
      </c>
      <c r="C136" s="94" t="s">
        <v>56</v>
      </c>
      <c r="D136" s="170">
        <v>6</v>
      </c>
      <c r="E136" s="95"/>
      <c r="F136" s="157">
        <v>88.69</v>
      </c>
      <c r="G136" s="46">
        <f t="shared" si="5"/>
        <v>532.14</v>
      </c>
    </row>
    <row r="137" spans="1:7" ht="12">
      <c r="A137" s="12">
        <v>7</v>
      </c>
      <c r="B137" s="40" t="s">
        <v>171</v>
      </c>
      <c r="C137" s="94" t="s">
        <v>89</v>
      </c>
      <c r="D137" s="170">
        <v>150</v>
      </c>
      <c r="E137" s="95"/>
      <c r="F137" s="157">
        <v>2.13</v>
      </c>
      <c r="G137" s="46">
        <f t="shared" si="5"/>
        <v>319.5</v>
      </c>
    </row>
    <row r="138" spans="1:7" ht="12">
      <c r="A138" s="12">
        <v>8</v>
      </c>
      <c r="B138" s="47" t="s">
        <v>172</v>
      </c>
      <c r="C138" s="94" t="s">
        <v>56</v>
      </c>
      <c r="D138" s="170">
        <v>1</v>
      </c>
      <c r="E138" s="95"/>
      <c r="F138" s="157">
        <v>63.87</v>
      </c>
      <c r="G138" s="46">
        <f t="shared" si="5"/>
        <v>63.87</v>
      </c>
    </row>
    <row r="139" spans="1:7" ht="12">
      <c r="A139" s="12">
        <v>9</v>
      </c>
      <c r="B139" s="47" t="s">
        <v>173</v>
      </c>
      <c r="C139" s="94" t="s">
        <v>48</v>
      </c>
      <c r="D139" s="170">
        <v>0</v>
      </c>
      <c r="E139" s="95"/>
      <c r="F139" s="157">
        <v>220.9</v>
      </c>
      <c r="G139" s="46">
        <f t="shared" si="5"/>
        <v>0</v>
      </c>
    </row>
    <row r="140" spans="1:7" ht="12">
      <c r="A140" s="48">
        <v>10</v>
      </c>
      <c r="B140" s="47" t="s">
        <v>90</v>
      </c>
      <c r="C140" s="94" t="s">
        <v>89</v>
      </c>
      <c r="D140" s="170">
        <v>126</v>
      </c>
      <c r="E140" s="95"/>
      <c r="F140" s="157">
        <v>14.19</v>
      </c>
      <c r="G140" s="46">
        <f t="shared" si="5"/>
        <v>1787.9399999999998</v>
      </c>
    </row>
    <row r="141" spans="1:7" ht="12">
      <c r="A141" s="48">
        <v>11</v>
      </c>
      <c r="B141" s="47" t="s">
        <v>174</v>
      </c>
      <c r="C141" s="94" t="s">
        <v>56</v>
      </c>
      <c r="D141" s="170">
        <v>0</v>
      </c>
      <c r="E141" s="95"/>
      <c r="F141" s="157">
        <v>183.33</v>
      </c>
      <c r="G141" s="46">
        <f t="shared" si="5"/>
        <v>0</v>
      </c>
    </row>
    <row r="142" spans="1:7" ht="12">
      <c r="A142" s="48">
        <v>12</v>
      </c>
      <c r="B142" s="47" t="s">
        <v>175</v>
      </c>
      <c r="C142" s="94" t="s">
        <v>56</v>
      </c>
      <c r="D142" s="170">
        <v>0</v>
      </c>
      <c r="E142" s="95"/>
      <c r="F142" s="157">
        <v>102.01</v>
      </c>
      <c r="G142" s="46">
        <f t="shared" si="5"/>
        <v>0</v>
      </c>
    </row>
    <row r="143" spans="1:7" ht="12">
      <c r="A143" s="48">
        <v>13</v>
      </c>
      <c r="B143" s="47" t="s">
        <v>176</v>
      </c>
      <c r="C143" s="94" t="s">
        <v>56</v>
      </c>
      <c r="D143" s="170">
        <v>1</v>
      </c>
      <c r="E143" s="95"/>
      <c r="F143" s="157">
        <v>84.25</v>
      </c>
      <c r="G143" s="46">
        <f t="shared" si="5"/>
        <v>84.25</v>
      </c>
    </row>
    <row r="144" spans="1:7" ht="12">
      <c r="A144" s="48">
        <v>14</v>
      </c>
      <c r="B144" s="47" t="s">
        <v>177</v>
      </c>
      <c r="C144" s="94" t="s">
        <v>56</v>
      </c>
      <c r="D144" s="170">
        <v>1</v>
      </c>
      <c r="E144" s="95"/>
      <c r="F144" s="157">
        <v>393.15</v>
      </c>
      <c r="G144" s="46">
        <f t="shared" si="5"/>
        <v>393.15</v>
      </c>
    </row>
    <row r="145" spans="1:7" ht="12">
      <c r="A145" s="48">
        <v>15</v>
      </c>
      <c r="B145" s="47" t="s">
        <v>178</v>
      </c>
      <c r="C145" s="94" t="s">
        <v>89</v>
      </c>
      <c r="D145" s="170">
        <v>0</v>
      </c>
      <c r="E145" s="95"/>
      <c r="F145" s="157">
        <v>179.68</v>
      </c>
      <c r="G145" s="46">
        <f t="shared" si="5"/>
        <v>0</v>
      </c>
    </row>
    <row r="146" spans="1:7" ht="12">
      <c r="A146" s="48">
        <v>16</v>
      </c>
      <c r="B146" s="47" t="s">
        <v>179</v>
      </c>
      <c r="C146" s="94" t="s">
        <v>91</v>
      </c>
      <c r="D146" s="170">
        <v>2</v>
      </c>
      <c r="E146" s="95"/>
      <c r="F146" s="157">
        <v>135.49</v>
      </c>
      <c r="G146" s="46">
        <f t="shared" si="5"/>
        <v>270.98</v>
      </c>
    </row>
    <row r="147" spans="1:7" ht="12">
      <c r="A147" s="48">
        <v>17</v>
      </c>
      <c r="B147" s="47" t="s">
        <v>92</v>
      </c>
      <c r="C147" s="94" t="s">
        <v>93</v>
      </c>
      <c r="D147" s="170">
        <v>6</v>
      </c>
      <c r="E147" s="95"/>
      <c r="F147" s="157">
        <v>63.87</v>
      </c>
      <c r="G147" s="46">
        <f t="shared" si="5"/>
        <v>383.21999999999997</v>
      </c>
    </row>
    <row r="148" spans="1:7" ht="12">
      <c r="A148" s="48">
        <v>18</v>
      </c>
      <c r="B148" s="47" t="s">
        <v>94</v>
      </c>
      <c r="C148" s="94" t="s">
        <v>31</v>
      </c>
      <c r="D148" s="170">
        <v>2.76</v>
      </c>
      <c r="E148" s="95"/>
      <c r="F148" s="157">
        <v>709.5</v>
      </c>
      <c r="G148" s="46">
        <f t="shared" si="5"/>
        <v>1958.2199999999998</v>
      </c>
    </row>
    <row r="149" spans="1:7" ht="24">
      <c r="A149" s="48">
        <v>19</v>
      </c>
      <c r="B149" s="47" t="s">
        <v>180</v>
      </c>
      <c r="C149" s="94" t="s">
        <v>56</v>
      </c>
      <c r="D149" s="170">
        <v>11</v>
      </c>
      <c r="E149" s="95"/>
      <c r="F149" s="157">
        <v>35.48</v>
      </c>
      <c r="G149" s="46">
        <f t="shared" si="5"/>
        <v>390.28</v>
      </c>
    </row>
    <row r="150" spans="1:7" ht="12">
      <c r="A150" s="48">
        <v>20</v>
      </c>
      <c r="B150" s="47" t="s">
        <v>95</v>
      </c>
      <c r="C150" s="94" t="s">
        <v>56</v>
      </c>
      <c r="D150" s="171">
        <v>1</v>
      </c>
      <c r="E150" s="95"/>
      <c r="F150" s="159">
        <v>248.34</v>
      </c>
      <c r="G150" s="46">
        <f t="shared" si="5"/>
        <v>248.34</v>
      </c>
    </row>
    <row r="151" spans="1:7" ht="12">
      <c r="A151" s="12">
        <v>21</v>
      </c>
      <c r="B151" s="50" t="s">
        <v>96</v>
      </c>
      <c r="C151" s="94" t="s">
        <v>181</v>
      </c>
      <c r="D151" s="171">
        <v>0</v>
      </c>
      <c r="E151" s="95"/>
      <c r="F151" s="154">
        <v>177.38</v>
      </c>
      <c r="G151" s="46">
        <f t="shared" si="5"/>
        <v>0</v>
      </c>
    </row>
    <row r="152" spans="1:7" ht="12">
      <c r="A152" s="12">
        <v>22</v>
      </c>
      <c r="B152" s="50" t="s">
        <v>97</v>
      </c>
      <c r="C152" s="94" t="s">
        <v>56</v>
      </c>
      <c r="D152" s="172">
        <v>0</v>
      </c>
      <c r="E152" s="95"/>
      <c r="F152" s="159">
        <v>58.53</v>
      </c>
      <c r="G152" s="46">
        <f t="shared" si="5"/>
        <v>0</v>
      </c>
    </row>
    <row r="153" spans="1:7" ht="12">
      <c r="A153" s="12"/>
      <c r="B153" s="44" t="s">
        <v>156</v>
      </c>
      <c r="C153" s="86"/>
      <c r="D153" s="87"/>
      <c r="E153" s="49"/>
      <c r="F153" s="134"/>
      <c r="G153" s="52">
        <f>SUM(G131:G152)</f>
        <v>10208.36</v>
      </c>
    </row>
    <row r="154" spans="1:7" ht="12">
      <c r="A154" s="12"/>
      <c r="B154" s="81" t="s">
        <v>157</v>
      </c>
      <c r="C154" s="86"/>
      <c r="D154" s="87"/>
      <c r="E154" s="49"/>
      <c r="F154" s="134"/>
      <c r="G154" s="52">
        <f>(G153*15%)+G153</f>
        <v>11739.614000000001</v>
      </c>
    </row>
    <row r="155" spans="1:7" ht="12">
      <c r="A155" s="12"/>
      <c r="B155" s="81" t="s">
        <v>118</v>
      </c>
      <c r="C155" s="86"/>
      <c r="D155" s="87"/>
      <c r="E155" s="49"/>
      <c r="F155" s="134"/>
      <c r="G155" s="60">
        <f>G154*1.18</f>
        <v>13852.74452</v>
      </c>
    </row>
    <row r="156" spans="1:7" ht="12">
      <c r="A156" s="12"/>
      <c r="B156" s="68" t="s">
        <v>119</v>
      </c>
      <c r="C156" s="15" t="s">
        <v>11</v>
      </c>
      <c r="D156" s="87"/>
      <c r="E156" s="49"/>
      <c r="F156" s="134"/>
      <c r="G156" s="60">
        <f>G155/C5/12</f>
        <v>0.25050352118279334</v>
      </c>
    </row>
    <row r="157" spans="1:7" ht="12">
      <c r="A157" s="19" t="s">
        <v>182</v>
      </c>
      <c r="B157" s="22" t="s">
        <v>98</v>
      </c>
      <c r="C157" s="15" t="s">
        <v>99</v>
      </c>
      <c r="D157" s="132">
        <f>C5</f>
        <v>4608.3</v>
      </c>
      <c r="E157" s="23"/>
      <c r="F157" s="160">
        <v>2.26</v>
      </c>
      <c r="G157" s="53">
        <f>D157*F157*12</f>
        <v>124977.09599999999</v>
      </c>
    </row>
    <row r="158" spans="1:7" ht="12">
      <c r="A158" s="19"/>
      <c r="B158" s="22"/>
      <c r="C158" s="15"/>
      <c r="D158" s="96"/>
      <c r="E158" s="23"/>
      <c r="F158" s="146"/>
      <c r="G158" s="53"/>
    </row>
    <row r="159" spans="1:7" ht="12">
      <c r="A159" s="19" t="s">
        <v>21</v>
      </c>
      <c r="B159" s="31" t="s">
        <v>101</v>
      </c>
      <c r="C159" s="15" t="s">
        <v>99</v>
      </c>
      <c r="D159" s="132">
        <f>C5</f>
        <v>4608.3</v>
      </c>
      <c r="E159" s="23"/>
      <c r="F159" s="160">
        <v>2.67</v>
      </c>
      <c r="G159" s="53">
        <f>D159*F159*12</f>
        <v>147649.932</v>
      </c>
    </row>
    <row r="160" spans="1:7" ht="12">
      <c r="A160" s="19"/>
      <c r="B160" s="31"/>
      <c r="C160" s="15"/>
      <c r="D160" s="96"/>
      <c r="E160" s="23"/>
      <c r="F160" s="146"/>
      <c r="G160" s="53"/>
    </row>
    <row r="161" spans="1:7" ht="12">
      <c r="A161" s="19" t="s">
        <v>23</v>
      </c>
      <c r="B161" s="30" t="s">
        <v>20</v>
      </c>
      <c r="C161" s="16" t="s">
        <v>11</v>
      </c>
      <c r="D161" s="132">
        <f>C5</f>
        <v>4608.3</v>
      </c>
      <c r="E161" s="23"/>
      <c r="F161" s="148">
        <v>1.69</v>
      </c>
      <c r="G161" s="25">
        <f>F161*D161*12</f>
        <v>93456.324</v>
      </c>
    </row>
    <row r="162" spans="1:7" ht="12">
      <c r="A162" s="19"/>
      <c r="B162" s="30"/>
      <c r="C162" s="16"/>
      <c r="D162" s="23"/>
      <c r="E162" s="23"/>
      <c r="F162" s="137"/>
      <c r="G162" s="25"/>
    </row>
    <row r="163" spans="1:7" ht="12">
      <c r="A163" s="19" t="s">
        <v>100</v>
      </c>
      <c r="B163" s="30" t="s">
        <v>22</v>
      </c>
      <c r="C163" s="16" t="s">
        <v>11</v>
      </c>
      <c r="D163" s="132">
        <f>C5</f>
        <v>4608.3</v>
      </c>
      <c r="E163" s="23"/>
      <c r="F163" s="148">
        <v>1.12</v>
      </c>
      <c r="G163" s="25">
        <f>F163*D163*12</f>
        <v>61935.552</v>
      </c>
    </row>
    <row r="164" spans="1:7" ht="12">
      <c r="A164" s="37"/>
      <c r="B164" s="41" t="s">
        <v>102</v>
      </c>
      <c r="C164" s="15" t="s">
        <v>103</v>
      </c>
      <c r="D164" s="96"/>
      <c r="E164" s="23"/>
      <c r="F164" s="136"/>
      <c r="G164" s="54">
        <f>G23+G27+G28+G54+G56+G77+G103+G119+G128+G155+G157+G159+G161+G163</f>
        <v>777630.4044886001</v>
      </c>
    </row>
    <row r="165" spans="1:7" ht="12">
      <c r="A165" s="20"/>
      <c r="B165" s="45" t="s">
        <v>196</v>
      </c>
      <c r="C165" s="16" t="s">
        <v>99</v>
      </c>
      <c r="D165" s="15"/>
      <c r="E165" s="15"/>
      <c r="F165" s="136"/>
      <c r="G165" s="55">
        <f>F159+F157+G156+G120+G104+G78+G57+F28+F27+G24+G55+F161+F163+G129+0.01</f>
        <v>14.0721343461544</v>
      </c>
    </row>
    <row r="166" spans="1:7" ht="12">
      <c r="A166" s="20"/>
      <c r="B166" s="37" t="s">
        <v>197</v>
      </c>
      <c r="C166" s="16"/>
      <c r="D166" s="15"/>
      <c r="E166" s="15"/>
      <c r="F166" s="136"/>
      <c r="G166" s="55"/>
    </row>
    <row r="167" spans="1:7" ht="12">
      <c r="A167" s="20"/>
      <c r="B167" s="41" t="s">
        <v>243</v>
      </c>
      <c r="C167" s="16" t="s">
        <v>99</v>
      </c>
      <c r="D167" s="15"/>
      <c r="E167" s="15"/>
      <c r="F167" s="136"/>
      <c r="G167" s="55">
        <v>13.89</v>
      </c>
    </row>
    <row r="168" spans="1:7" ht="12">
      <c r="A168" s="20"/>
      <c r="B168" s="41" t="s">
        <v>247</v>
      </c>
      <c r="C168" s="16" t="s">
        <v>99</v>
      </c>
      <c r="D168" s="15"/>
      <c r="E168" s="15"/>
      <c r="F168" s="136"/>
      <c r="G168" s="55">
        <f>G165*2-G167</f>
        <v>14.254268692308798</v>
      </c>
    </row>
    <row r="169" spans="5:7" ht="12">
      <c r="E169" s="3"/>
      <c r="F169" s="2"/>
      <c r="G169" s="56"/>
    </row>
    <row r="170" spans="2:7" ht="12">
      <c r="B170" s="4" t="s">
        <v>245</v>
      </c>
      <c r="E170" s="3"/>
      <c r="F170" s="2"/>
      <c r="G170" s="97">
        <f>G167</f>
        <v>13.89</v>
      </c>
    </row>
    <row r="171" spans="2:7" ht="12">
      <c r="B171" s="4" t="s">
        <v>248</v>
      </c>
      <c r="E171" s="3"/>
      <c r="F171" s="2"/>
      <c r="G171" s="97">
        <f>G168/G167</f>
        <v>1.0262252478264073</v>
      </c>
    </row>
    <row r="172" spans="5:7" ht="12">
      <c r="E172" s="3"/>
      <c r="F172" s="2"/>
      <c r="G172" s="97"/>
    </row>
    <row r="174" ht="12">
      <c r="B174" s="4" t="s">
        <v>186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A1:G175"/>
  <sheetViews>
    <sheetView zoomScalePageLayoutView="0" workbookViewId="0" topLeftCell="A1">
      <selection activeCell="G167" sqref="G167"/>
    </sheetView>
  </sheetViews>
  <sheetFormatPr defaultColWidth="9.140625" defaultRowHeight="12.75"/>
  <cols>
    <col min="1" max="1" width="4.421875" style="4" customWidth="1"/>
    <col min="2" max="2" width="43.00390625" style="4" customWidth="1"/>
    <col min="3" max="3" width="8.7109375" style="2" customWidth="1"/>
    <col min="4" max="4" width="8.28125" style="3" customWidth="1"/>
    <col min="5" max="5" width="9.28125" style="2" customWidth="1"/>
    <col min="6" max="6" width="8.8515625" style="5" customWidth="1"/>
    <col min="7" max="7" width="11.710937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4" t="s">
        <v>0</v>
      </c>
    </row>
    <row r="2" spans="1:7" ht="12">
      <c r="A2" s="201" t="s">
        <v>105</v>
      </c>
      <c r="B2" s="202"/>
      <c r="C2" s="202"/>
      <c r="D2" s="202"/>
      <c r="E2" s="202"/>
      <c r="F2" s="202"/>
      <c r="G2" s="202"/>
    </row>
    <row r="3" spans="1:7" ht="12">
      <c r="A3" s="201" t="s">
        <v>241</v>
      </c>
      <c r="B3" s="202"/>
      <c r="C3" s="202"/>
      <c r="D3" s="202"/>
      <c r="E3" s="202"/>
      <c r="F3" s="202"/>
      <c r="G3" s="202"/>
    </row>
    <row r="4" spans="1:7" ht="12">
      <c r="A4" s="1"/>
      <c r="B4" s="6" t="s">
        <v>184</v>
      </c>
      <c r="E4" s="3"/>
      <c r="F4" s="2"/>
      <c r="G4" s="5"/>
    </row>
    <row r="5" spans="1:7" ht="12">
      <c r="A5" s="1"/>
      <c r="B5" s="7" t="s">
        <v>1</v>
      </c>
      <c r="C5" s="131">
        <v>4573.6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1" t="s">
        <v>3</v>
      </c>
      <c r="C7" s="12" t="s">
        <v>4</v>
      </c>
      <c r="D7" s="13" t="s">
        <v>5</v>
      </c>
      <c r="E7" s="65" t="s">
        <v>187</v>
      </c>
      <c r="F7" s="14" t="s">
        <v>6</v>
      </c>
      <c r="G7" s="61" t="s">
        <v>104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6">
        <v>5</v>
      </c>
      <c r="F8" s="17">
        <v>6</v>
      </c>
      <c r="G8" s="17">
        <v>7</v>
      </c>
    </row>
    <row r="9" spans="1:7" ht="12">
      <c r="A9" s="19" t="s">
        <v>7</v>
      </c>
      <c r="B9" s="197" t="s">
        <v>8</v>
      </c>
      <c r="C9" s="198"/>
      <c r="D9" s="198"/>
      <c r="E9" s="198"/>
      <c r="F9" s="198"/>
      <c r="G9" s="17"/>
    </row>
    <row r="10" spans="1:7" ht="12">
      <c r="A10" s="66" t="s">
        <v>9</v>
      </c>
      <c r="B10" s="22" t="s">
        <v>10</v>
      </c>
      <c r="C10" s="16"/>
      <c r="D10" s="23"/>
      <c r="E10" s="23"/>
      <c r="F10" s="24"/>
      <c r="G10" s="25"/>
    </row>
    <row r="11" spans="1:7" ht="12">
      <c r="A11" s="21">
        <v>1</v>
      </c>
      <c r="B11" s="67" t="s">
        <v>106</v>
      </c>
      <c r="C11" s="16" t="s">
        <v>107</v>
      </c>
      <c r="D11" s="132">
        <v>406.9</v>
      </c>
      <c r="E11" s="132">
        <v>288</v>
      </c>
      <c r="F11" s="149">
        <v>0.35</v>
      </c>
      <c r="G11" s="23">
        <f>D11*E11*F11</f>
        <v>41015.52</v>
      </c>
    </row>
    <row r="12" spans="1:7" ht="12">
      <c r="A12" s="21">
        <v>2</v>
      </c>
      <c r="B12" s="67" t="s">
        <v>108</v>
      </c>
      <c r="C12" s="16" t="s">
        <v>107</v>
      </c>
      <c r="D12" s="132">
        <v>406.9</v>
      </c>
      <c r="E12" s="132">
        <v>24</v>
      </c>
      <c r="F12" s="150">
        <v>1.3</v>
      </c>
      <c r="G12" s="23">
        <f aca="true" t="shared" si="0" ref="G12:G21">D12*E12*F12</f>
        <v>12695.279999999999</v>
      </c>
    </row>
    <row r="13" spans="1:7" ht="12">
      <c r="A13" s="21">
        <v>3</v>
      </c>
      <c r="B13" s="67" t="s">
        <v>109</v>
      </c>
      <c r="C13" s="16" t="s">
        <v>107</v>
      </c>
      <c r="D13" s="132">
        <v>37</v>
      </c>
      <c r="E13" s="132">
        <v>2</v>
      </c>
      <c r="F13" s="150">
        <v>15.73</v>
      </c>
      <c r="G13" s="23">
        <f t="shared" si="0"/>
        <v>1164.02</v>
      </c>
    </row>
    <row r="14" spans="1:7" ht="12">
      <c r="A14" s="21">
        <v>4</v>
      </c>
      <c r="B14" s="67" t="s">
        <v>188</v>
      </c>
      <c r="C14" s="16" t="s">
        <v>107</v>
      </c>
      <c r="D14" s="132">
        <v>41.1</v>
      </c>
      <c r="E14" s="132">
        <v>24</v>
      </c>
      <c r="F14" s="150">
        <v>1.01</v>
      </c>
      <c r="G14" s="23">
        <f t="shared" si="0"/>
        <v>996.2640000000001</v>
      </c>
    </row>
    <row r="15" spans="1:7" ht="12">
      <c r="A15" s="21">
        <v>5</v>
      </c>
      <c r="B15" s="67" t="s">
        <v>110</v>
      </c>
      <c r="C15" s="16" t="s">
        <v>107</v>
      </c>
      <c r="D15" s="132">
        <v>42</v>
      </c>
      <c r="E15" s="132">
        <v>168</v>
      </c>
      <c r="F15" s="150">
        <v>0.35</v>
      </c>
      <c r="G15" s="23">
        <f t="shared" si="0"/>
        <v>2469.6</v>
      </c>
    </row>
    <row r="16" spans="1:7" ht="12">
      <c r="A16" s="21">
        <v>6</v>
      </c>
      <c r="B16" s="67" t="s">
        <v>111</v>
      </c>
      <c r="C16" s="16" t="s">
        <v>107</v>
      </c>
      <c r="D16" s="132">
        <v>42</v>
      </c>
      <c r="E16" s="132">
        <v>14</v>
      </c>
      <c r="F16" s="150">
        <v>1.27</v>
      </c>
      <c r="G16" s="23">
        <f t="shared" si="0"/>
        <v>746.76</v>
      </c>
    </row>
    <row r="17" spans="1:7" ht="12">
      <c r="A17" s="21">
        <v>7</v>
      </c>
      <c r="B17" s="67" t="s">
        <v>112</v>
      </c>
      <c r="C17" s="16" t="s">
        <v>107</v>
      </c>
      <c r="D17" s="132">
        <v>568</v>
      </c>
      <c r="E17" s="132">
        <v>2</v>
      </c>
      <c r="F17" s="150">
        <v>1.76</v>
      </c>
      <c r="G17" s="23">
        <f t="shared" si="0"/>
        <v>1999.36</v>
      </c>
    </row>
    <row r="18" spans="1:7" ht="12">
      <c r="A18" s="21">
        <v>8</v>
      </c>
      <c r="B18" s="67" t="s">
        <v>113</v>
      </c>
      <c r="C18" s="16" t="s">
        <v>107</v>
      </c>
      <c r="D18" s="132">
        <v>48</v>
      </c>
      <c r="E18" s="132">
        <v>2</v>
      </c>
      <c r="F18" s="150">
        <v>2.5</v>
      </c>
      <c r="G18" s="23">
        <f t="shared" si="0"/>
        <v>240</v>
      </c>
    </row>
    <row r="19" spans="1:7" ht="12">
      <c r="A19" s="21">
        <v>9</v>
      </c>
      <c r="B19" s="67" t="s">
        <v>114</v>
      </c>
      <c r="C19" s="16" t="s">
        <v>107</v>
      </c>
      <c r="D19" s="132">
        <v>102</v>
      </c>
      <c r="E19" s="132">
        <v>12</v>
      </c>
      <c r="F19" s="150">
        <v>2.05</v>
      </c>
      <c r="G19" s="23">
        <f t="shared" si="0"/>
        <v>2509.2</v>
      </c>
    </row>
    <row r="20" spans="1:7" ht="12">
      <c r="A20" s="21">
        <v>10</v>
      </c>
      <c r="B20" s="67" t="s">
        <v>115</v>
      </c>
      <c r="C20" s="16" t="s">
        <v>107</v>
      </c>
      <c r="D20" s="132">
        <v>22</v>
      </c>
      <c r="E20" s="132">
        <v>2</v>
      </c>
      <c r="F20" s="150">
        <v>3.04</v>
      </c>
      <c r="G20" s="23">
        <f t="shared" si="0"/>
        <v>133.76</v>
      </c>
    </row>
    <row r="21" spans="1:7" ht="12">
      <c r="A21" s="21">
        <v>11</v>
      </c>
      <c r="B21" s="67" t="s">
        <v>116</v>
      </c>
      <c r="C21" s="16" t="s">
        <v>107</v>
      </c>
      <c r="D21" s="132">
        <v>30</v>
      </c>
      <c r="E21" s="132">
        <v>12</v>
      </c>
      <c r="F21" s="150">
        <v>1.32</v>
      </c>
      <c r="G21" s="23">
        <f t="shared" si="0"/>
        <v>475.20000000000005</v>
      </c>
    </row>
    <row r="22" spans="1:7" ht="12">
      <c r="A22" s="21"/>
      <c r="B22" s="68" t="s">
        <v>117</v>
      </c>
      <c r="C22" s="16"/>
      <c r="D22" s="23"/>
      <c r="E22" s="23"/>
      <c r="F22" s="137"/>
      <c r="G22" s="23">
        <f>SUM(G11:G21)</f>
        <v>64444.96399999999</v>
      </c>
    </row>
    <row r="23" spans="1:7" ht="12">
      <c r="A23" s="21"/>
      <c r="B23" s="68" t="s">
        <v>118</v>
      </c>
      <c r="C23" s="16"/>
      <c r="D23" s="23"/>
      <c r="E23" s="23"/>
      <c r="F23" s="137"/>
      <c r="G23" s="25">
        <f>G22*1.18</f>
        <v>76045.05751999999</v>
      </c>
    </row>
    <row r="24" spans="1:7" ht="12">
      <c r="A24" s="26"/>
      <c r="B24" s="68" t="s">
        <v>119</v>
      </c>
      <c r="C24" s="16" t="s">
        <v>11</v>
      </c>
      <c r="D24" s="23"/>
      <c r="E24" s="23"/>
      <c r="F24" s="137"/>
      <c r="G24" s="25">
        <f>G23/C5/12</f>
        <v>1.3855798772666315</v>
      </c>
    </row>
    <row r="25" spans="1:7" ht="12">
      <c r="A25" s="69" t="s">
        <v>12</v>
      </c>
      <c r="B25" s="22" t="s">
        <v>120</v>
      </c>
      <c r="C25" s="16"/>
      <c r="D25" s="23"/>
      <c r="E25" s="23"/>
      <c r="F25" s="137"/>
      <c r="G25" s="25"/>
    </row>
    <row r="26" spans="1:7" ht="12">
      <c r="A26" s="69" t="s">
        <v>14</v>
      </c>
      <c r="B26" s="22" t="s">
        <v>121</v>
      </c>
      <c r="C26" s="16"/>
      <c r="D26" s="23"/>
      <c r="E26" s="23"/>
      <c r="F26" s="137"/>
      <c r="G26" s="25"/>
    </row>
    <row r="27" spans="1:7" ht="12">
      <c r="A27" s="70" t="s">
        <v>16</v>
      </c>
      <c r="B27" s="27" t="s">
        <v>13</v>
      </c>
      <c r="C27" s="16" t="s">
        <v>11</v>
      </c>
      <c r="D27" s="132">
        <f>C5</f>
        <v>4573.6</v>
      </c>
      <c r="E27" s="23"/>
      <c r="F27" s="160">
        <v>1.23</v>
      </c>
      <c r="G27" s="25">
        <f>F27*D27*12</f>
        <v>67506.33600000001</v>
      </c>
    </row>
    <row r="28" spans="1:7" ht="12">
      <c r="A28" s="69" t="s">
        <v>18</v>
      </c>
      <c r="B28" s="27" t="s">
        <v>15</v>
      </c>
      <c r="C28" s="16" t="s">
        <v>11</v>
      </c>
      <c r="D28" s="132">
        <f>C5</f>
        <v>4573.6</v>
      </c>
      <c r="E28" s="23"/>
      <c r="F28" s="160">
        <v>0.13</v>
      </c>
      <c r="G28" s="25">
        <f>F28*D28*12</f>
        <v>7134.816000000001</v>
      </c>
    </row>
    <row r="29" spans="1:7" ht="24">
      <c r="A29" s="69" t="s">
        <v>122</v>
      </c>
      <c r="B29" s="27" t="s">
        <v>17</v>
      </c>
      <c r="C29" s="16"/>
      <c r="D29" s="23"/>
      <c r="E29" s="23"/>
      <c r="F29" s="137"/>
      <c r="G29" s="25"/>
    </row>
    <row r="30" spans="1:7" ht="12">
      <c r="A30" s="69"/>
      <c r="B30" s="106" t="s">
        <v>198</v>
      </c>
      <c r="C30" s="107"/>
      <c r="D30" s="96"/>
      <c r="E30" s="96"/>
      <c r="F30" s="133"/>
      <c r="G30" s="23">
        <f aca="true" t="shared" si="1" ref="G30:G52">D30*E30*F30</f>
        <v>0</v>
      </c>
    </row>
    <row r="31" spans="1:7" ht="12">
      <c r="A31" s="26">
        <v>1</v>
      </c>
      <c r="B31" s="71" t="s">
        <v>123</v>
      </c>
      <c r="C31" s="72" t="s">
        <v>79</v>
      </c>
      <c r="D31" s="132">
        <v>237</v>
      </c>
      <c r="E31" s="132">
        <v>1</v>
      </c>
      <c r="F31" s="151">
        <v>1.88</v>
      </c>
      <c r="G31" s="23">
        <f t="shared" si="1"/>
        <v>445.56</v>
      </c>
    </row>
    <row r="32" spans="1:7" ht="12">
      <c r="A32" s="26">
        <v>2</v>
      </c>
      <c r="B32" s="71" t="s">
        <v>124</v>
      </c>
      <c r="C32" s="73" t="s">
        <v>79</v>
      </c>
      <c r="D32" s="132">
        <v>237</v>
      </c>
      <c r="E32" s="132">
        <v>28</v>
      </c>
      <c r="F32" s="151">
        <v>0.15</v>
      </c>
      <c r="G32" s="23">
        <f t="shared" si="1"/>
        <v>995.4</v>
      </c>
    </row>
    <row r="33" spans="1:7" ht="12">
      <c r="A33" s="26">
        <v>3</v>
      </c>
      <c r="B33" s="71" t="s">
        <v>126</v>
      </c>
      <c r="C33" s="73" t="s">
        <v>127</v>
      </c>
      <c r="D33" s="132">
        <v>6</v>
      </c>
      <c r="E33" s="132">
        <v>245</v>
      </c>
      <c r="F33" s="151">
        <v>3.59</v>
      </c>
      <c r="G33" s="23">
        <f>D33*E33*F33</f>
        <v>5277.3</v>
      </c>
    </row>
    <row r="34" spans="1:7" ht="12">
      <c r="A34" s="26">
        <v>4</v>
      </c>
      <c r="B34" s="71" t="s">
        <v>128</v>
      </c>
      <c r="C34" s="73" t="s">
        <v>79</v>
      </c>
      <c r="D34" s="132">
        <v>1286</v>
      </c>
      <c r="E34" s="132">
        <v>1</v>
      </c>
      <c r="F34" s="151">
        <v>1.31</v>
      </c>
      <c r="G34" s="23">
        <f t="shared" si="1"/>
        <v>1684.66</v>
      </c>
    </row>
    <row r="35" spans="1:7" ht="12">
      <c r="A35" s="26">
        <v>5</v>
      </c>
      <c r="B35" s="71" t="s">
        <v>129</v>
      </c>
      <c r="C35" s="73" t="s">
        <v>79</v>
      </c>
      <c r="D35" s="132">
        <v>1286</v>
      </c>
      <c r="E35" s="132">
        <v>122</v>
      </c>
      <c r="F35" s="151">
        <v>0.07</v>
      </c>
      <c r="G35" s="23">
        <f t="shared" si="1"/>
        <v>10982.44</v>
      </c>
    </row>
    <row r="36" spans="1:7" ht="12">
      <c r="A36" s="26">
        <v>6</v>
      </c>
      <c r="B36" s="71" t="s">
        <v>133</v>
      </c>
      <c r="C36" s="73" t="s">
        <v>79</v>
      </c>
      <c r="D36" s="132">
        <v>420</v>
      </c>
      <c r="E36" s="132">
        <v>122</v>
      </c>
      <c r="F36" s="151">
        <v>0.15</v>
      </c>
      <c r="G36" s="23">
        <f t="shared" si="1"/>
        <v>7686</v>
      </c>
    </row>
    <row r="37" spans="1:7" ht="12">
      <c r="A37" s="26">
        <v>7</v>
      </c>
      <c r="B37" s="71" t="s">
        <v>134</v>
      </c>
      <c r="C37" s="73" t="s">
        <v>79</v>
      </c>
      <c r="D37" s="132">
        <v>0</v>
      </c>
      <c r="E37" s="132">
        <v>28</v>
      </c>
      <c r="F37" s="151">
        <v>0.15</v>
      </c>
      <c r="G37" s="23">
        <f t="shared" si="1"/>
        <v>0</v>
      </c>
    </row>
    <row r="38" spans="1:7" ht="12">
      <c r="A38" s="26">
        <v>8</v>
      </c>
      <c r="B38" s="71" t="s">
        <v>130</v>
      </c>
      <c r="C38" s="73" t="s">
        <v>131</v>
      </c>
      <c r="D38" s="132">
        <v>2.8</v>
      </c>
      <c r="E38" s="132">
        <v>1</v>
      </c>
      <c r="F38" s="151">
        <v>12.37</v>
      </c>
      <c r="G38" s="23">
        <f t="shared" si="1"/>
        <v>34.635999999999996</v>
      </c>
    </row>
    <row r="39" spans="1:7" ht="12">
      <c r="A39" s="26">
        <v>9</v>
      </c>
      <c r="B39" s="71" t="s">
        <v>132</v>
      </c>
      <c r="C39" s="73" t="s">
        <v>127</v>
      </c>
      <c r="D39" s="132">
        <v>5</v>
      </c>
      <c r="E39" s="132">
        <v>3</v>
      </c>
      <c r="F39" s="151">
        <v>2.6</v>
      </c>
      <c r="G39" s="23">
        <f t="shared" si="1"/>
        <v>39</v>
      </c>
    </row>
    <row r="40" spans="1:7" ht="12">
      <c r="A40" s="26">
        <v>10</v>
      </c>
      <c r="B40" s="71" t="s">
        <v>199</v>
      </c>
      <c r="C40" s="73" t="s">
        <v>79</v>
      </c>
      <c r="D40" s="132">
        <v>796</v>
      </c>
      <c r="E40" s="132">
        <v>72</v>
      </c>
      <c r="F40" s="152">
        <v>0.07</v>
      </c>
      <c r="G40" s="23">
        <f t="shared" si="1"/>
        <v>4011.8400000000006</v>
      </c>
    </row>
    <row r="41" spans="1:7" ht="12">
      <c r="A41" s="26">
        <v>11</v>
      </c>
      <c r="B41" s="74" t="s">
        <v>200</v>
      </c>
      <c r="C41" s="58" t="s">
        <v>137</v>
      </c>
      <c r="D41" s="132">
        <v>19.85</v>
      </c>
      <c r="E41" s="132">
        <v>3</v>
      </c>
      <c r="F41" s="153">
        <v>32.37</v>
      </c>
      <c r="G41" s="23">
        <f t="shared" si="1"/>
        <v>1927.6335</v>
      </c>
    </row>
    <row r="42" spans="1:7" ht="12">
      <c r="A42" s="26">
        <v>12</v>
      </c>
      <c r="B42" s="108" t="s">
        <v>140</v>
      </c>
      <c r="C42" s="58" t="s">
        <v>65</v>
      </c>
      <c r="D42" s="132">
        <v>2.8</v>
      </c>
      <c r="E42" s="132">
        <v>1</v>
      </c>
      <c r="F42" s="153">
        <v>217.71</v>
      </c>
      <c r="G42" s="23">
        <f t="shared" si="1"/>
        <v>609.588</v>
      </c>
    </row>
    <row r="43" spans="1:7" ht="12">
      <c r="A43" s="26"/>
      <c r="B43" s="109" t="s">
        <v>201</v>
      </c>
      <c r="C43" s="110"/>
      <c r="D43" s="96"/>
      <c r="E43" s="96"/>
      <c r="F43" s="164"/>
      <c r="G43" s="23">
        <f t="shared" si="1"/>
        <v>0</v>
      </c>
    </row>
    <row r="44" spans="1:7" ht="12">
      <c r="A44" s="26">
        <v>13</v>
      </c>
      <c r="B44" s="71" t="s">
        <v>125</v>
      </c>
      <c r="C44" s="73" t="s">
        <v>79</v>
      </c>
      <c r="D44" s="132">
        <v>237</v>
      </c>
      <c r="E44" s="132">
        <v>5</v>
      </c>
      <c r="F44" s="151">
        <v>0.75</v>
      </c>
      <c r="G44" s="23">
        <f t="shared" si="1"/>
        <v>888.75</v>
      </c>
    </row>
    <row r="45" spans="1:7" ht="12">
      <c r="A45" s="26">
        <v>14</v>
      </c>
      <c r="B45" s="71" t="s">
        <v>195</v>
      </c>
      <c r="C45" s="73" t="s">
        <v>79</v>
      </c>
      <c r="D45" s="132">
        <v>420</v>
      </c>
      <c r="E45" s="132">
        <v>12</v>
      </c>
      <c r="F45" s="151">
        <v>0.75</v>
      </c>
      <c r="G45" s="23">
        <f t="shared" si="1"/>
        <v>3780</v>
      </c>
    </row>
    <row r="46" spans="1:7" ht="12">
      <c r="A46" s="26">
        <v>15</v>
      </c>
      <c r="B46" s="71" t="s">
        <v>202</v>
      </c>
      <c r="C46" s="73" t="s">
        <v>79</v>
      </c>
      <c r="D46" s="132">
        <v>420</v>
      </c>
      <c r="E46" s="132">
        <v>25</v>
      </c>
      <c r="F46" s="151">
        <v>0.75</v>
      </c>
      <c r="G46" s="23">
        <f t="shared" si="1"/>
        <v>7875</v>
      </c>
    </row>
    <row r="47" spans="1:7" ht="12">
      <c r="A47" s="26">
        <v>16</v>
      </c>
      <c r="B47" s="71" t="s">
        <v>203</v>
      </c>
      <c r="C47" s="73" t="s">
        <v>79</v>
      </c>
      <c r="D47" s="132">
        <v>42</v>
      </c>
      <c r="E47" s="132">
        <v>25</v>
      </c>
      <c r="F47" s="152">
        <v>0.75</v>
      </c>
      <c r="G47" s="23">
        <f t="shared" si="1"/>
        <v>787.5</v>
      </c>
    </row>
    <row r="48" spans="1:7" ht="12">
      <c r="A48" s="26">
        <v>17</v>
      </c>
      <c r="B48" s="71" t="s">
        <v>135</v>
      </c>
      <c r="C48" s="73" t="s">
        <v>79</v>
      </c>
      <c r="D48" s="132">
        <v>420</v>
      </c>
      <c r="E48" s="132">
        <v>36</v>
      </c>
      <c r="F48" s="151">
        <v>0.33</v>
      </c>
      <c r="G48" s="23">
        <f t="shared" si="1"/>
        <v>4989.6</v>
      </c>
    </row>
    <row r="49" spans="1:7" ht="12" customHeight="1">
      <c r="A49" s="26">
        <v>18</v>
      </c>
      <c r="B49" s="71" t="s">
        <v>204</v>
      </c>
      <c r="C49" s="73" t="s">
        <v>79</v>
      </c>
      <c r="D49" s="161">
        <v>0</v>
      </c>
      <c r="E49" s="132">
        <v>5</v>
      </c>
      <c r="F49" s="151">
        <v>2.21</v>
      </c>
      <c r="G49" s="23">
        <f t="shared" si="1"/>
        <v>0</v>
      </c>
    </row>
    <row r="50" spans="1:7" ht="12">
      <c r="A50" s="26">
        <v>19</v>
      </c>
      <c r="B50" s="71" t="s">
        <v>136</v>
      </c>
      <c r="C50" s="73" t="s">
        <v>79</v>
      </c>
      <c r="D50" s="161">
        <v>42</v>
      </c>
      <c r="E50" s="132">
        <v>2</v>
      </c>
      <c r="F50" s="151">
        <v>5.26</v>
      </c>
      <c r="G50" s="23">
        <f t="shared" si="1"/>
        <v>441.84</v>
      </c>
    </row>
    <row r="51" spans="1:7" ht="24">
      <c r="A51" s="26">
        <v>20</v>
      </c>
      <c r="B51" s="74" t="s">
        <v>138</v>
      </c>
      <c r="C51" s="58" t="s">
        <v>31</v>
      </c>
      <c r="D51" s="161">
        <v>0</v>
      </c>
      <c r="E51" s="132">
        <v>7</v>
      </c>
      <c r="F51" s="154">
        <v>589.28</v>
      </c>
      <c r="G51" s="23">
        <f t="shared" si="1"/>
        <v>0</v>
      </c>
    </row>
    <row r="52" spans="1:7" ht="24">
      <c r="A52" s="26">
        <v>21</v>
      </c>
      <c r="B52" s="74" t="s">
        <v>139</v>
      </c>
      <c r="C52" s="58" t="s">
        <v>31</v>
      </c>
      <c r="D52" s="132">
        <v>0</v>
      </c>
      <c r="E52" s="132">
        <v>6</v>
      </c>
      <c r="F52" s="154">
        <v>919.03</v>
      </c>
      <c r="G52" s="23">
        <f t="shared" si="1"/>
        <v>0</v>
      </c>
    </row>
    <row r="53" spans="1:7" ht="12">
      <c r="A53" s="26"/>
      <c r="B53" s="68" t="s">
        <v>117</v>
      </c>
      <c r="C53" s="58" t="s">
        <v>103</v>
      </c>
      <c r="D53" s="23"/>
      <c r="E53" s="23"/>
      <c r="F53" s="138"/>
      <c r="G53" s="23">
        <f>SUM(G30:G52)</f>
        <v>52456.7475</v>
      </c>
    </row>
    <row r="54" spans="1:7" ht="12">
      <c r="A54" s="26"/>
      <c r="B54" s="68" t="s">
        <v>118</v>
      </c>
      <c r="C54" s="58"/>
      <c r="D54" s="23"/>
      <c r="E54" s="23"/>
      <c r="F54" s="138"/>
      <c r="G54" s="25">
        <f>G53*1.18</f>
        <v>61898.962049999995</v>
      </c>
    </row>
    <row r="55" spans="1:7" ht="12">
      <c r="A55" s="29"/>
      <c r="B55" s="68" t="s">
        <v>119</v>
      </c>
      <c r="C55" s="16" t="s">
        <v>11</v>
      </c>
      <c r="D55" s="23"/>
      <c r="E55" s="23"/>
      <c r="F55" s="138"/>
      <c r="G55" s="25">
        <f>G54/C5/12</f>
        <v>1.1278307760844848</v>
      </c>
    </row>
    <row r="56" spans="1:7" ht="12">
      <c r="A56" s="70" t="s">
        <v>141</v>
      </c>
      <c r="B56" s="27" t="s">
        <v>19</v>
      </c>
      <c r="C56" s="16" t="s">
        <v>142</v>
      </c>
      <c r="D56" s="132">
        <v>1246</v>
      </c>
      <c r="E56" s="23"/>
      <c r="F56" s="148">
        <v>0.71</v>
      </c>
      <c r="G56" s="25">
        <f>F56*D56*12</f>
        <v>10615.92</v>
      </c>
    </row>
    <row r="57" spans="1:7" ht="12">
      <c r="A57" s="70"/>
      <c r="B57" s="27"/>
      <c r="C57" s="16" t="s">
        <v>11</v>
      </c>
      <c r="D57" s="23"/>
      <c r="E57" s="23"/>
      <c r="F57" s="137"/>
      <c r="G57" s="25">
        <f>G56/C5/12</f>
        <v>0.19342749693895397</v>
      </c>
    </row>
    <row r="58" spans="1:7" ht="12">
      <c r="A58" s="19" t="s">
        <v>143</v>
      </c>
      <c r="B58" s="31" t="s">
        <v>24</v>
      </c>
      <c r="C58" s="24"/>
      <c r="D58" s="32" t="s">
        <v>144</v>
      </c>
      <c r="E58" s="32"/>
      <c r="F58" s="136"/>
      <c r="G58" s="17"/>
    </row>
    <row r="59" spans="1:7" ht="12">
      <c r="A59" s="19" t="s">
        <v>145</v>
      </c>
      <c r="B59" s="45" t="s">
        <v>25</v>
      </c>
      <c r="C59" s="33"/>
      <c r="D59" s="32"/>
      <c r="E59" s="32"/>
      <c r="F59" s="136"/>
      <c r="G59" s="17"/>
    </row>
    <row r="60" spans="1:7" ht="12">
      <c r="A60" s="34">
        <v>1</v>
      </c>
      <c r="B60" s="35" t="s">
        <v>26</v>
      </c>
      <c r="C60" s="75" t="s">
        <v>27</v>
      </c>
      <c r="D60" s="165"/>
      <c r="E60" s="75"/>
      <c r="F60" s="155">
        <v>26.61</v>
      </c>
      <c r="G60" s="76">
        <f>D60*F60</f>
        <v>0</v>
      </c>
    </row>
    <row r="61" spans="1:7" ht="12">
      <c r="A61" s="34">
        <v>2</v>
      </c>
      <c r="B61" s="35" t="s">
        <v>28</v>
      </c>
      <c r="C61" s="75" t="s">
        <v>27</v>
      </c>
      <c r="D61" s="165"/>
      <c r="E61" s="75"/>
      <c r="F61" s="155">
        <v>70.46</v>
      </c>
      <c r="G61" s="76">
        <f aca="true" t="shared" si="2" ref="G61:G74">D61*F61</f>
        <v>0</v>
      </c>
    </row>
    <row r="62" spans="1:7" ht="12">
      <c r="A62" s="36">
        <v>3</v>
      </c>
      <c r="B62" s="37" t="s">
        <v>146</v>
      </c>
      <c r="C62" s="75" t="s">
        <v>147</v>
      </c>
      <c r="D62" s="165">
        <v>90</v>
      </c>
      <c r="E62" s="75"/>
      <c r="F62" s="155">
        <v>14.19</v>
      </c>
      <c r="G62" s="76">
        <f t="shared" si="2"/>
        <v>1277.1</v>
      </c>
    </row>
    <row r="63" spans="1:7" ht="12">
      <c r="A63" s="34">
        <v>4</v>
      </c>
      <c r="B63" s="37" t="s">
        <v>29</v>
      </c>
      <c r="C63" s="75" t="s">
        <v>30</v>
      </c>
      <c r="D63" s="165">
        <v>90</v>
      </c>
      <c r="E63" s="75"/>
      <c r="F63" s="155">
        <v>14.19</v>
      </c>
      <c r="G63" s="76">
        <f t="shared" si="2"/>
        <v>1277.1</v>
      </c>
    </row>
    <row r="64" spans="1:7" ht="12" customHeight="1">
      <c r="A64" s="34">
        <v>5</v>
      </c>
      <c r="B64" s="35" t="s">
        <v>148</v>
      </c>
      <c r="C64" s="75" t="s">
        <v>31</v>
      </c>
      <c r="D64" s="166">
        <v>1.246</v>
      </c>
      <c r="E64" s="75"/>
      <c r="F64" s="155">
        <v>1419</v>
      </c>
      <c r="G64" s="76">
        <f t="shared" si="2"/>
        <v>1768.074</v>
      </c>
    </row>
    <row r="65" spans="1:7" ht="12">
      <c r="A65" s="36">
        <v>6</v>
      </c>
      <c r="B65" s="38" t="s">
        <v>32</v>
      </c>
      <c r="C65" s="75" t="s">
        <v>33</v>
      </c>
      <c r="D65" s="165">
        <v>0.3</v>
      </c>
      <c r="E65" s="75"/>
      <c r="F65" s="155">
        <v>1596.38</v>
      </c>
      <c r="G65" s="76">
        <f t="shared" si="2"/>
        <v>478.914</v>
      </c>
    </row>
    <row r="66" spans="1:7" ht="12">
      <c r="A66" s="34">
        <v>7</v>
      </c>
      <c r="B66" s="35" t="s">
        <v>34</v>
      </c>
      <c r="C66" s="75" t="s">
        <v>35</v>
      </c>
      <c r="D66" s="165">
        <v>3</v>
      </c>
      <c r="E66" s="75"/>
      <c r="F66" s="155">
        <v>17.18</v>
      </c>
      <c r="G66" s="76">
        <f t="shared" si="2"/>
        <v>51.54</v>
      </c>
    </row>
    <row r="67" spans="1:7" ht="12">
      <c r="A67" s="34">
        <v>8</v>
      </c>
      <c r="B67" s="35" t="s">
        <v>250</v>
      </c>
      <c r="C67" s="75" t="s">
        <v>36</v>
      </c>
      <c r="D67" s="165">
        <v>12</v>
      </c>
      <c r="E67" s="75"/>
      <c r="F67" s="155">
        <v>140.97</v>
      </c>
      <c r="G67" s="76">
        <f t="shared" si="2"/>
        <v>1691.6399999999999</v>
      </c>
    </row>
    <row r="68" spans="1:7" ht="12">
      <c r="A68" s="34">
        <v>9</v>
      </c>
      <c r="B68" s="35" t="s">
        <v>149</v>
      </c>
      <c r="C68" s="75" t="s">
        <v>37</v>
      </c>
      <c r="D68" s="165">
        <v>2</v>
      </c>
      <c r="E68" s="75"/>
      <c r="F68" s="155">
        <v>28.93</v>
      </c>
      <c r="G68" s="76">
        <f t="shared" si="2"/>
        <v>57.86</v>
      </c>
    </row>
    <row r="69" spans="1:7" ht="12">
      <c r="A69" s="34">
        <v>10</v>
      </c>
      <c r="B69" s="35" t="s">
        <v>150</v>
      </c>
      <c r="C69" s="75" t="s">
        <v>27</v>
      </c>
      <c r="D69" s="165"/>
      <c r="E69" s="75"/>
      <c r="F69" s="155">
        <v>88.69</v>
      </c>
      <c r="G69" s="76">
        <f t="shared" si="2"/>
        <v>0</v>
      </c>
    </row>
    <row r="70" spans="1:7" ht="12">
      <c r="A70" s="34">
        <v>11</v>
      </c>
      <c r="B70" s="40" t="s">
        <v>155</v>
      </c>
      <c r="C70" s="75" t="s">
        <v>39</v>
      </c>
      <c r="D70" s="167">
        <v>1</v>
      </c>
      <c r="E70" s="75"/>
      <c r="F70" s="152">
        <v>384.9</v>
      </c>
      <c r="G70" s="76">
        <f>D70*F70</f>
        <v>384.9</v>
      </c>
    </row>
    <row r="71" spans="1:7" ht="12">
      <c r="A71" s="39">
        <v>12</v>
      </c>
      <c r="B71" s="35" t="s">
        <v>151</v>
      </c>
      <c r="C71" s="75" t="s">
        <v>61</v>
      </c>
      <c r="D71" s="165">
        <v>14.04</v>
      </c>
      <c r="E71" s="75"/>
      <c r="F71" s="155">
        <v>38.85</v>
      </c>
      <c r="G71" s="76">
        <f t="shared" si="2"/>
        <v>545.454</v>
      </c>
    </row>
    <row r="72" spans="1:7" ht="12">
      <c r="A72" s="34">
        <v>13</v>
      </c>
      <c r="B72" s="35" t="s">
        <v>152</v>
      </c>
      <c r="C72" s="75" t="s">
        <v>27</v>
      </c>
      <c r="D72" s="165">
        <v>1</v>
      </c>
      <c r="E72" s="75"/>
      <c r="F72" s="155">
        <v>743.2</v>
      </c>
      <c r="G72" s="76">
        <f t="shared" si="2"/>
        <v>743.2</v>
      </c>
    </row>
    <row r="73" spans="1:7" ht="12">
      <c r="A73" s="34">
        <v>14</v>
      </c>
      <c r="B73" s="40" t="s">
        <v>153</v>
      </c>
      <c r="C73" s="75" t="s">
        <v>27</v>
      </c>
      <c r="D73" s="165">
        <v>30</v>
      </c>
      <c r="E73" s="75"/>
      <c r="F73" s="155">
        <v>4.26</v>
      </c>
      <c r="G73" s="76">
        <f t="shared" si="2"/>
        <v>127.8</v>
      </c>
    </row>
    <row r="74" spans="1:7" ht="12">
      <c r="A74" s="34">
        <v>15</v>
      </c>
      <c r="B74" s="35" t="s">
        <v>154</v>
      </c>
      <c r="C74" s="75" t="s">
        <v>38</v>
      </c>
      <c r="D74" s="165"/>
      <c r="E74" s="75"/>
      <c r="F74" s="155">
        <v>20</v>
      </c>
      <c r="G74" s="76">
        <f t="shared" si="2"/>
        <v>0</v>
      </c>
    </row>
    <row r="75" spans="1:7" ht="12">
      <c r="A75" s="37"/>
      <c r="B75" s="44" t="s">
        <v>156</v>
      </c>
      <c r="C75" s="75"/>
      <c r="D75" s="77"/>
      <c r="E75" s="78"/>
      <c r="F75" s="139"/>
      <c r="G75" s="80">
        <f>SUM(G60:G74)</f>
        <v>8403.581999999997</v>
      </c>
    </row>
    <row r="76" spans="1:7" ht="12">
      <c r="A76" s="37"/>
      <c r="B76" s="81" t="s">
        <v>157</v>
      </c>
      <c r="C76" s="82"/>
      <c r="D76" s="83"/>
      <c r="E76" s="84"/>
      <c r="F76" s="140"/>
      <c r="G76" s="85">
        <f>(G75*15%)+G75</f>
        <v>9664.119299999997</v>
      </c>
    </row>
    <row r="77" spans="1:7" ht="12">
      <c r="A77" s="37"/>
      <c r="B77" s="81" t="s">
        <v>118</v>
      </c>
      <c r="C77" s="51"/>
      <c r="D77" s="86"/>
      <c r="E77" s="51"/>
      <c r="F77" s="141"/>
      <c r="G77" s="60">
        <f>G76*1.18</f>
        <v>11403.660773999996</v>
      </c>
    </row>
    <row r="78" spans="1:7" ht="12">
      <c r="A78" s="37"/>
      <c r="B78" s="68" t="s">
        <v>119</v>
      </c>
      <c r="C78" s="15" t="s">
        <v>11</v>
      </c>
      <c r="D78" s="42"/>
      <c r="E78" s="42"/>
      <c r="F78" s="142"/>
      <c r="G78" s="28">
        <f>G77/C5/12</f>
        <v>0.2077805371042504</v>
      </c>
    </row>
    <row r="79" spans="1:7" ht="12">
      <c r="A79" s="19" t="s">
        <v>158</v>
      </c>
      <c r="B79" s="88" t="s">
        <v>40</v>
      </c>
      <c r="C79" s="89"/>
      <c r="D79" s="32" t="s">
        <v>144</v>
      </c>
      <c r="E79" s="17"/>
      <c r="F79" s="143"/>
      <c r="G79" s="17"/>
    </row>
    <row r="80" spans="1:7" ht="36">
      <c r="A80" s="37">
        <v>1</v>
      </c>
      <c r="B80" s="43" t="s">
        <v>41</v>
      </c>
      <c r="C80" s="90" t="s">
        <v>42</v>
      </c>
      <c r="D80" s="169">
        <v>20.8</v>
      </c>
      <c r="E80" s="59"/>
      <c r="F80" s="156">
        <v>709.5</v>
      </c>
      <c r="G80" s="91">
        <f>D80*F80</f>
        <v>14757.6</v>
      </c>
    </row>
    <row r="81" spans="1:7" ht="24">
      <c r="A81" s="37">
        <v>2</v>
      </c>
      <c r="B81" s="43" t="s">
        <v>43</v>
      </c>
      <c r="C81" s="90" t="s">
        <v>44</v>
      </c>
      <c r="D81" s="169">
        <v>2</v>
      </c>
      <c r="E81" s="59"/>
      <c r="F81" s="156">
        <v>273.21</v>
      </c>
      <c r="G81" s="91">
        <f aca="true" t="shared" si="3" ref="G81:G100">D81*F81</f>
        <v>546.42</v>
      </c>
    </row>
    <row r="82" spans="1:7" ht="24">
      <c r="A82" s="37">
        <v>3</v>
      </c>
      <c r="B82" s="43" t="s">
        <v>45</v>
      </c>
      <c r="C82" s="90" t="s">
        <v>44</v>
      </c>
      <c r="D82" s="169">
        <v>3</v>
      </c>
      <c r="E82" s="59"/>
      <c r="F82" s="156">
        <v>296.6</v>
      </c>
      <c r="G82" s="91">
        <f t="shared" si="3"/>
        <v>889.8000000000001</v>
      </c>
    </row>
    <row r="83" spans="1:7" ht="12">
      <c r="A83" s="37">
        <v>4</v>
      </c>
      <c r="B83" s="43" t="s">
        <v>206</v>
      </c>
      <c r="C83" s="90" t="s">
        <v>46</v>
      </c>
      <c r="D83" s="169">
        <v>5</v>
      </c>
      <c r="E83" s="59"/>
      <c r="F83" s="156">
        <v>24.16</v>
      </c>
      <c r="G83" s="91">
        <f t="shared" si="3"/>
        <v>120.8</v>
      </c>
    </row>
    <row r="84" spans="1:7" ht="12">
      <c r="A84" s="37">
        <v>5</v>
      </c>
      <c r="B84" s="43" t="s">
        <v>47</v>
      </c>
      <c r="C84" s="90" t="s">
        <v>48</v>
      </c>
      <c r="D84" s="169">
        <v>4</v>
      </c>
      <c r="E84" s="59"/>
      <c r="F84" s="156">
        <v>47.22</v>
      </c>
      <c r="G84" s="91">
        <f t="shared" si="3"/>
        <v>188.88</v>
      </c>
    </row>
    <row r="85" spans="1:7" ht="12">
      <c r="A85" s="37">
        <v>6</v>
      </c>
      <c r="B85" s="43" t="s">
        <v>49</v>
      </c>
      <c r="C85" s="90" t="s">
        <v>50</v>
      </c>
      <c r="D85" s="169">
        <v>0</v>
      </c>
      <c r="E85" s="59"/>
      <c r="F85" s="156">
        <v>219.12</v>
      </c>
      <c r="G85" s="91">
        <f t="shared" si="3"/>
        <v>0</v>
      </c>
    </row>
    <row r="86" spans="1:7" ht="12">
      <c r="A86" s="37">
        <v>7</v>
      </c>
      <c r="B86" s="43" t="s">
        <v>51</v>
      </c>
      <c r="C86" s="90" t="s">
        <v>52</v>
      </c>
      <c r="D86" s="169">
        <v>7</v>
      </c>
      <c r="E86" s="59"/>
      <c r="F86" s="156">
        <v>141.66</v>
      </c>
      <c r="G86" s="91">
        <f t="shared" si="3"/>
        <v>991.62</v>
      </c>
    </row>
    <row r="87" spans="1:7" ht="12" customHeight="1">
      <c r="A87" s="37">
        <v>8</v>
      </c>
      <c r="B87" s="43" t="s">
        <v>53</v>
      </c>
      <c r="C87" s="90" t="s">
        <v>46</v>
      </c>
      <c r="D87" s="169">
        <v>6</v>
      </c>
      <c r="E87" s="59"/>
      <c r="F87" s="156">
        <v>130.63</v>
      </c>
      <c r="G87" s="91">
        <f t="shared" si="3"/>
        <v>783.78</v>
      </c>
    </row>
    <row r="88" spans="1:7" ht="12">
      <c r="A88" s="37">
        <v>9</v>
      </c>
      <c r="B88" s="43" t="s">
        <v>54</v>
      </c>
      <c r="C88" s="90" t="s">
        <v>46</v>
      </c>
      <c r="D88" s="169">
        <v>0</v>
      </c>
      <c r="E88" s="59"/>
      <c r="F88" s="156">
        <v>133.36</v>
      </c>
      <c r="G88" s="91">
        <f t="shared" si="3"/>
        <v>0</v>
      </c>
    </row>
    <row r="89" spans="1:7" ht="12">
      <c r="A89" s="37">
        <v>10</v>
      </c>
      <c r="B89" s="43" t="s">
        <v>55</v>
      </c>
      <c r="C89" s="90" t="s">
        <v>56</v>
      </c>
      <c r="D89" s="169">
        <v>14</v>
      </c>
      <c r="E89" s="59"/>
      <c r="F89" s="156">
        <v>102.88</v>
      </c>
      <c r="G89" s="91">
        <f t="shared" si="3"/>
        <v>1440.32</v>
      </c>
    </row>
    <row r="90" spans="1:7" ht="12.75" customHeight="1">
      <c r="A90" s="37">
        <v>11</v>
      </c>
      <c r="B90" s="43" t="s">
        <v>57</v>
      </c>
      <c r="C90" s="90" t="s">
        <v>58</v>
      </c>
      <c r="D90" s="169">
        <v>7</v>
      </c>
      <c r="E90" s="59"/>
      <c r="F90" s="156">
        <v>173.23</v>
      </c>
      <c r="G90" s="91">
        <f t="shared" si="3"/>
        <v>1212.61</v>
      </c>
    </row>
    <row r="91" spans="1:7" ht="12">
      <c r="A91" s="37">
        <v>12</v>
      </c>
      <c r="B91" s="43" t="s">
        <v>59</v>
      </c>
      <c r="C91" s="90" t="s">
        <v>56</v>
      </c>
      <c r="D91" s="169">
        <v>4</v>
      </c>
      <c r="E91" s="59"/>
      <c r="F91" s="156">
        <v>292.31</v>
      </c>
      <c r="G91" s="91">
        <f t="shared" si="3"/>
        <v>1169.24</v>
      </c>
    </row>
    <row r="92" spans="1:7" ht="12" customHeight="1">
      <c r="A92" s="37">
        <v>13</v>
      </c>
      <c r="B92" s="43" t="s">
        <v>207</v>
      </c>
      <c r="C92" s="90" t="s">
        <v>60</v>
      </c>
      <c r="D92" s="169">
        <v>0.01</v>
      </c>
      <c r="E92" s="59"/>
      <c r="F92" s="156">
        <v>43464.48</v>
      </c>
      <c r="G92" s="91">
        <f t="shared" si="3"/>
        <v>434.64480000000003</v>
      </c>
    </row>
    <row r="93" spans="1:7" ht="12">
      <c r="A93" s="37">
        <v>14</v>
      </c>
      <c r="B93" s="188" t="s">
        <v>251</v>
      </c>
      <c r="C93" s="90" t="s">
        <v>252</v>
      </c>
      <c r="D93" s="169">
        <v>4</v>
      </c>
      <c r="E93" s="59"/>
      <c r="F93" s="156">
        <v>99.33</v>
      </c>
      <c r="G93" s="91">
        <f t="shared" si="3"/>
        <v>397.32</v>
      </c>
    </row>
    <row r="94" spans="1:7" ht="12">
      <c r="A94" s="37">
        <v>15</v>
      </c>
      <c r="B94" s="43" t="s">
        <v>62</v>
      </c>
      <c r="C94" s="90" t="s">
        <v>189</v>
      </c>
      <c r="D94" s="169">
        <v>12</v>
      </c>
      <c r="E94" s="59"/>
      <c r="F94" s="156">
        <v>53.21</v>
      </c>
      <c r="G94" s="91">
        <f t="shared" si="3"/>
        <v>638.52</v>
      </c>
    </row>
    <row r="95" spans="1:7" ht="12">
      <c r="A95" s="37">
        <v>16</v>
      </c>
      <c r="B95" s="43" t="s">
        <v>63</v>
      </c>
      <c r="C95" s="90" t="s">
        <v>61</v>
      </c>
      <c r="D95" s="169">
        <v>268.5</v>
      </c>
      <c r="E95" s="59"/>
      <c r="F95" s="156">
        <v>45.9</v>
      </c>
      <c r="G95" s="91">
        <f t="shared" si="3"/>
        <v>12324.15</v>
      </c>
    </row>
    <row r="96" spans="1:7" ht="12">
      <c r="A96" s="37">
        <v>17</v>
      </c>
      <c r="B96" s="43" t="s">
        <v>64</v>
      </c>
      <c r="C96" s="90" t="s">
        <v>56</v>
      </c>
      <c r="D96" s="169">
        <v>1</v>
      </c>
      <c r="E96" s="59"/>
      <c r="F96" s="156">
        <v>90.46</v>
      </c>
      <c r="G96" s="91">
        <f t="shared" si="3"/>
        <v>90.46</v>
      </c>
    </row>
    <row r="97" spans="1:7" ht="12">
      <c r="A97" s="37">
        <v>18</v>
      </c>
      <c r="B97" s="43" t="s">
        <v>66</v>
      </c>
      <c r="C97" s="90" t="s">
        <v>65</v>
      </c>
      <c r="D97" s="169">
        <v>1</v>
      </c>
      <c r="E97" s="59"/>
      <c r="F97" s="156">
        <v>363.31</v>
      </c>
      <c r="G97" s="91">
        <f t="shared" si="3"/>
        <v>363.31</v>
      </c>
    </row>
    <row r="98" spans="1:7" ht="12">
      <c r="A98" s="37">
        <v>19</v>
      </c>
      <c r="B98" s="43" t="s">
        <v>209</v>
      </c>
      <c r="C98" s="90" t="s">
        <v>50</v>
      </c>
      <c r="D98" s="169">
        <v>128</v>
      </c>
      <c r="E98" s="59"/>
      <c r="F98" s="156">
        <v>59.13</v>
      </c>
      <c r="G98" s="91">
        <f t="shared" si="3"/>
        <v>7568.64</v>
      </c>
    </row>
    <row r="99" spans="1:7" ht="12">
      <c r="A99" s="37">
        <v>20</v>
      </c>
      <c r="B99" s="43" t="s">
        <v>208</v>
      </c>
      <c r="C99" s="90" t="s">
        <v>61</v>
      </c>
      <c r="D99" s="169">
        <v>28.9</v>
      </c>
      <c r="E99" s="59"/>
      <c r="F99" s="156">
        <v>7.98</v>
      </c>
      <c r="G99" s="91">
        <f t="shared" si="3"/>
        <v>230.622</v>
      </c>
    </row>
    <row r="100" spans="1:7" ht="12">
      <c r="A100" s="37">
        <v>21</v>
      </c>
      <c r="B100" s="43" t="s">
        <v>210</v>
      </c>
      <c r="C100" s="90" t="s">
        <v>56</v>
      </c>
      <c r="D100" s="169">
        <v>7</v>
      </c>
      <c r="E100" s="59"/>
      <c r="F100" s="156">
        <v>135.58</v>
      </c>
      <c r="G100" s="91">
        <f t="shared" si="3"/>
        <v>949.0600000000001</v>
      </c>
    </row>
    <row r="101" spans="1:7" ht="12">
      <c r="A101" s="37"/>
      <c r="B101" s="44" t="s">
        <v>156</v>
      </c>
      <c r="C101" s="92"/>
      <c r="D101" s="58"/>
      <c r="E101" s="58"/>
      <c r="F101" s="144"/>
      <c r="G101" s="91">
        <f>SUM(G80:G100)</f>
        <v>45097.7968</v>
      </c>
    </row>
    <row r="102" spans="1:7" ht="12">
      <c r="A102" s="37"/>
      <c r="B102" s="81" t="s">
        <v>157</v>
      </c>
      <c r="C102" s="92"/>
      <c r="D102" s="58"/>
      <c r="E102" s="58"/>
      <c r="F102" s="144"/>
      <c r="G102" s="91">
        <f>G101*1.15</f>
        <v>51862.46631999999</v>
      </c>
    </row>
    <row r="103" spans="1:7" ht="12">
      <c r="A103" s="37"/>
      <c r="B103" s="81" t="s">
        <v>118</v>
      </c>
      <c r="C103" s="92"/>
      <c r="D103" s="58"/>
      <c r="E103" s="58"/>
      <c r="F103" s="144"/>
      <c r="G103" s="62">
        <f>G102*1.18</f>
        <v>61197.71025759999</v>
      </c>
    </row>
    <row r="104" spans="1:7" ht="12">
      <c r="A104" s="37"/>
      <c r="B104" s="68" t="s">
        <v>119</v>
      </c>
      <c r="C104" s="15" t="s">
        <v>11</v>
      </c>
      <c r="D104" s="58"/>
      <c r="E104" s="58"/>
      <c r="F104" s="144"/>
      <c r="G104" s="62">
        <f>G103/C5/12</f>
        <v>1.1150536094396826</v>
      </c>
    </row>
    <row r="105" spans="1:7" ht="12">
      <c r="A105" s="19" t="s">
        <v>159</v>
      </c>
      <c r="B105" s="88" t="s">
        <v>67</v>
      </c>
      <c r="C105" s="90"/>
      <c r="D105" s="32" t="s">
        <v>144</v>
      </c>
      <c r="E105" s="57"/>
      <c r="F105" s="145"/>
      <c r="G105" s="58"/>
    </row>
    <row r="106" spans="1:7" ht="24">
      <c r="A106" s="37">
        <v>1</v>
      </c>
      <c r="B106" s="43" t="s">
        <v>68</v>
      </c>
      <c r="C106" s="90" t="s">
        <v>42</v>
      </c>
      <c r="D106" s="169">
        <v>10.8</v>
      </c>
      <c r="E106" s="59"/>
      <c r="F106" s="156">
        <v>709.5</v>
      </c>
      <c r="G106" s="91">
        <f>D106*F106</f>
        <v>7662.6</v>
      </c>
    </row>
    <row r="107" spans="1:7" ht="24">
      <c r="A107" s="37">
        <v>2</v>
      </c>
      <c r="B107" s="43" t="s">
        <v>69</v>
      </c>
      <c r="C107" s="90" t="s">
        <v>70</v>
      </c>
      <c r="D107" s="169">
        <v>3</v>
      </c>
      <c r="E107" s="59"/>
      <c r="F107" s="156">
        <v>1630.65</v>
      </c>
      <c r="G107" s="91">
        <f aca="true" t="shared" si="4" ref="G107:G116">D107*F107</f>
        <v>4891.950000000001</v>
      </c>
    </row>
    <row r="108" spans="1:7" ht="12">
      <c r="A108" s="37">
        <v>3</v>
      </c>
      <c r="B108" s="43" t="s">
        <v>71</v>
      </c>
      <c r="C108" s="90" t="s">
        <v>70</v>
      </c>
      <c r="D108" s="169">
        <v>13</v>
      </c>
      <c r="E108" s="59"/>
      <c r="F108" s="156">
        <v>209.3</v>
      </c>
      <c r="G108" s="91">
        <f t="shared" si="4"/>
        <v>2720.9</v>
      </c>
    </row>
    <row r="109" spans="1:7" ht="12">
      <c r="A109" s="37">
        <v>4</v>
      </c>
      <c r="B109" s="43" t="s">
        <v>72</v>
      </c>
      <c r="C109" s="90" t="s">
        <v>73</v>
      </c>
      <c r="D109" s="169">
        <v>14</v>
      </c>
      <c r="E109" s="59"/>
      <c r="F109" s="156">
        <v>99.33</v>
      </c>
      <c r="G109" s="91">
        <f t="shared" si="4"/>
        <v>1390.62</v>
      </c>
    </row>
    <row r="110" spans="1:7" ht="12">
      <c r="A110" s="37">
        <v>5</v>
      </c>
      <c r="B110" s="43" t="s">
        <v>74</v>
      </c>
      <c r="C110" s="90" t="s">
        <v>56</v>
      </c>
      <c r="D110" s="169">
        <v>5</v>
      </c>
      <c r="E110" s="59"/>
      <c r="F110" s="156">
        <v>46.21</v>
      </c>
      <c r="G110" s="91">
        <f t="shared" si="4"/>
        <v>231.05</v>
      </c>
    </row>
    <row r="111" spans="1:7" ht="12">
      <c r="A111" s="37">
        <v>6</v>
      </c>
      <c r="B111" s="43" t="s">
        <v>75</v>
      </c>
      <c r="C111" s="90" t="s">
        <v>56</v>
      </c>
      <c r="D111" s="169">
        <v>3</v>
      </c>
      <c r="E111" s="59"/>
      <c r="F111" s="156">
        <v>266.16</v>
      </c>
      <c r="G111" s="91">
        <f t="shared" si="4"/>
        <v>798.48</v>
      </c>
    </row>
    <row r="112" spans="1:7" ht="12">
      <c r="A112" s="37">
        <v>7</v>
      </c>
      <c r="B112" s="43" t="s">
        <v>76</v>
      </c>
      <c r="C112" s="90" t="s">
        <v>56</v>
      </c>
      <c r="D112" s="169">
        <v>0</v>
      </c>
      <c r="E112" s="59"/>
      <c r="F112" s="156">
        <v>189.83</v>
      </c>
      <c r="G112" s="91">
        <f t="shared" si="4"/>
        <v>0</v>
      </c>
    </row>
    <row r="113" spans="1:7" ht="12">
      <c r="A113" s="37">
        <v>8</v>
      </c>
      <c r="B113" s="43" t="s">
        <v>77</v>
      </c>
      <c r="C113" s="90" t="s">
        <v>56</v>
      </c>
      <c r="D113" s="169">
        <v>5</v>
      </c>
      <c r="E113" s="59"/>
      <c r="F113" s="156">
        <v>52.4</v>
      </c>
      <c r="G113" s="91">
        <f t="shared" si="4"/>
        <v>262</v>
      </c>
    </row>
    <row r="114" spans="1:7" ht="24">
      <c r="A114" s="37">
        <v>9</v>
      </c>
      <c r="B114" s="43" t="s">
        <v>78</v>
      </c>
      <c r="C114" s="90" t="s">
        <v>56</v>
      </c>
      <c r="D114" s="169">
        <v>1</v>
      </c>
      <c r="E114" s="59"/>
      <c r="F114" s="156">
        <v>237.5</v>
      </c>
      <c r="G114" s="91">
        <f t="shared" si="4"/>
        <v>237.5</v>
      </c>
    </row>
    <row r="115" spans="1:7" ht="12">
      <c r="A115" s="37">
        <v>10</v>
      </c>
      <c r="B115" s="43" t="s">
        <v>80</v>
      </c>
      <c r="C115" s="90" t="s">
        <v>56</v>
      </c>
      <c r="D115" s="169">
        <v>0</v>
      </c>
      <c r="E115" s="59"/>
      <c r="F115" s="156">
        <v>60.31</v>
      </c>
      <c r="G115" s="91">
        <f t="shared" si="4"/>
        <v>0</v>
      </c>
    </row>
    <row r="116" spans="1:7" ht="12">
      <c r="A116" s="37">
        <v>11</v>
      </c>
      <c r="B116" s="43" t="s">
        <v>81</v>
      </c>
      <c r="C116" s="90" t="s">
        <v>65</v>
      </c>
      <c r="D116" s="169">
        <v>12.8</v>
      </c>
      <c r="E116" s="59"/>
      <c r="F116" s="156">
        <v>70.28</v>
      </c>
      <c r="G116" s="91">
        <f t="shared" si="4"/>
        <v>899.5840000000001</v>
      </c>
    </row>
    <row r="117" spans="1:7" ht="12">
      <c r="A117" s="37"/>
      <c r="B117" s="44" t="s">
        <v>156</v>
      </c>
      <c r="C117" s="58"/>
      <c r="D117" s="92"/>
      <c r="E117" s="58"/>
      <c r="F117" s="144"/>
      <c r="G117" s="91">
        <f>SUM(G106:G116)</f>
        <v>19094.683999999997</v>
      </c>
    </row>
    <row r="118" spans="1:7" ht="12">
      <c r="A118" s="37"/>
      <c r="B118" s="81" t="s">
        <v>157</v>
      </c>
      <c r="C118" s="58"/>
      <c r="D118" s="58"/>
      <c r="E118" s="58"/>
      <c r="F118" s="144"/>
      <c r="G118" s="91">
        <f>G117*1.15</f>
        <v>21958.886599999994</v>
      </c>
    </row>
    <row r="119" spans="1:7" ht="12">
      <c r="A119" s="37"/>
      <c r="B119" s="81" t="s">
        <v>118</v>
      </c>
      <c r="C119" s="58"/>
      <c r="D119" s="58"/>
      <c r="E119" s="58"/>
      <c r="F119" s="144"/>
      <c r="G119" s="62">
        <f>G118*1.18</f>
        <v>25911.48618799999</v>
      </c>
    </row>
    <row r="120" spans="1:7" ht="12">
      <c r="A120" s="37"/>
      <c r="B120" s="68" t="s">
        <v>119</v>
      </c>
      <c r="C120" s="16" t="s">
        <v>11</v>
      </c>
      <c r="D120" s="58"/>
      <c r="E120" s="58"/>
      <c r="F120" s="144"/>
      <c r="G120" s="62">
        <f>G119/C5/12</f>
        <v>0.47212054304413714</v>
      </c>
    </row>
    <row r="121" spans="1:7" ht="24">
      <c r="A121" s="19" t="s">
        <v>160</v>
      </c>
      <c r="B121" s="93" t="s">
        <v>161</v>
      </c>
      <c r="C121" s="24"/>
      <c r="D121" s="32"/>
      <c r="E121" s="58"/>
      <c r="F121" s="144"/>
      <c r="G121" s="62"/>
    </row>
    <row r="122" spans="1:7" ht="24">
      <c r="A122" s="17">
        <v>1</v>
      </c>
      <c r="B122" s="35" t="s">
        <v>162</v>
      </c>
      <c r="C122" s="15" t="s">
        <v>163</v>
      </c>
      <c r="D122" s="163">
        <v>1</v>
      </c>
      <c r="E122" s="163">
        <v>12</v>
      </c>
      <c r="F122" s="162">
        <v>174.45</v>
      </c>
      <c r="G122" s="91">
        <f>D122*F122*E122</f>
        <v>2093.3999999999996</v>
      </c>
    </row>
    <row r="123" spans="1:7" ht="12">
      <c r="A123" s="17">
        <v>2</v>
      </c>
      <c r="B123" s="37" t="s">
        <v>164</v>
      </c>
      <c r="C123" s="15" t="s">
        <v>163</v>
      </c>
      <c r="D123" s="163">
        <v>1</v>
      </c>
      <c r="E123" s="163">
        <v>12</v>
      </c>
      <c r="F123" s="162">
        <v>87.23</v>
      </c>
      <c r="G123" s="91">
        <f>D123*F123*E123</f>
        <v>1046.76</v>
      </c>
    </row>
    <row r="124" spans="1:7" ht="12">
      <c r="A124" s="17">
        <v>3</v>
      </c>
      <c r="B124" s="37" t="s">
        <v>165</v>
      </c>
      <c r="C124" s="15" t="s">
        <v>163</v>
      </c>
      <c r="D124" s="163">
        <v>1</v>
      </c>
      <c r="E124" s="163">
        <v>3</v>
      </c>
      <c r="F124" s="162">
        <v>174.45</v>
      </c>
      <c r="G124" s="91">
        <f>D124*F124*E124</f>
        <v>523.3499999999999</v>
      </c>
    </row>
    <row r="125" spans="1:7" ht="12">
      <c r="A125" s="17">
        <v>4</v>
      </c>
      <c r="B125" s="37" t="s">
        <v>253</v>
      </c>
      <c r="C125" s="15" t="s">
        <v>163</v>
      </c>
      <c r="D125" s="163">
        <v>1</v>
      </c>
      <c r="E125" s="163">
        <v>1</v>
      </c>
      <c r="F125" s="162">
        <v>13248.83</v>
      </c>
      <c r="G125" s="91">
        <f>D125*F125*E125</f>
        <v>13248.83</v>
      </c>
    </row>
    <row r="126" spans="1:7" ht="12">
      <c r="A126" s="17">
        <v>5</v>
      </c>
      <c r="B126" s="37" t="s">
        <v>254</v>
      </c>
      <c r="C126" s="15" t="s">
        <v>163</v>
      </c>
      <c r="D126" s="163">
        <v>1</v>
      </c>
      <c r="E126" s="163">
        <v>1</v>
      </c>
      <c r="F126" s="162">
        <v>8853.93</v>
      </c>
      <c r="G126" s="91">
        <f>D126*F126*E126</f>
        <v>8853.93</v>
      </c>
    </row>
    <row r="127" spans="1:7" ht="12">
      <c r="A127" s="17"/>
      <c r="B127" s="44" t="s">
        <v>156</v>
      </c>
      <c r="C127" s="16"/>
      <c r="D127" s="58"/>
      <c r="E127" s="58"/>
      <c r="F127" s="144"/>
      <c r="G127" s="91">
        <f>G122+G123+G124+G125+G126</f>
        <v>25766.27</v>
      </c>
    </row>
    <row r="128" spans="1:7" ht="12">
      <c r="A128" s="17"/>
      <c r="B128" s="81" t="s">
        <v>157</v>
      </c>
      <c r="C128" s="16"/>
      <c r="D128" s="58"/>
      <c r="E128" s="58"/>
      <c r="F128" s="144"/>
      <c r="G128" s="91">
        <f>G127*1.15</f>
        <v>29631.210499999997</v>
      </c>
    </row>
    <row r="129" spans="1:7" ht="12">
      <c r="A129" s="17"/>
      <c r="B129" s="81" t="s">
        <v>118</v>
      </c>
      <c r="C129" s="16"/>
      <c r="D129" s="58"/>
      <c r="E129" s="58"/>
      <c r="F129" s="144"/>
      <c r="G129" s="62">
        <f>G128*1.18</f>
        <v>34964.828389999995</v>
      </c>
    </row>
    <row r="130" spans="1:7" ht="12">
      <c r="A130" s="37"/>
      <c r="B130" s="68" t="s">
        <v>119</v>
      </c>
      <c r="C130" s="16" t="s">
        <v>166</v>
      </c>
      <c r="D130" s="58"/>
      <c r="E130" s="58"/>
      <c r="F130" s="144"/>
      <c r="G130" s="62">
        <f>G129/C5/12</f>
        <v>0.6370770725832312</v>
      </c>
    </row>
    <row r="131" spans="1:7" ht="12">
      <c r="A131" s="19" t="s">
        <v>167</v>
      </c>
      <c r="B131" s="45" t="s">
        <v>82</v>
      </c>
      <c r="C131" s="45"/>
      <c r="D131" s="32" t="s">
        <v>144</v>
      </c>
      <c r="E131" s="45"/>
      <c r="F131" s="118"/>
      <c r="G131" s="45"/>
    </row>
    <row r="132" spans="1:7" ht="24">
      <c r="A132" s="12">
        <v>1</v>
      </c>
      <c r="B132" s="47" t="s">
        <v>168</v>
      </c>
      <c r="C132" s="94" t="s">
        <v>79</v>
      </c>
      <c r="D132" s="170">
        <v>2</v>
      </c>
      <c r="E132" s="95"/>
      <c r="F132" s="157">
        <v>86.93</v>
      </c>
      <c r="G132" s="46">
        <f>D132*F132</f>
        <v>173.86</v>
      </c>
    </row>
    <row r="133" spans="1:7" ht="12">
      <c r="A133" s="12">
        <v>2</v>
      </c>
      <c r="B133" s="40" t="s">
        <v>83</v>
      </c>
      <c r="C133" s="94" t="s">
        <v>84</v>
      </c>
      <c r="D133" s="170">
        <v>4</v>
      </c>
      <c r="E133" s="95"/>
      <c r="F133" s="157">
        <v>30.15</v>
      </c>
      <c r="G133" s="46">
        <f aca="true" t="shared" si="5" ref="G133:G153">D133*F133</f>
        <v>120.6</v>
      </c>
    </row>
    <row r="134" spans="1:7" ht="12" customHeight="1">
      <c r="A134" s="12">
        <v>3</v>
      </c>
      <c r="B134" s="40" t="s">
        <v>85</v>
      </c>
      <c r="C134" s="94" t="s">
        <v>86</v>
      </c>
      <c r="D134" s="170">
        <v>4</v>
      </c>
      <c r="E134" s="95"/>
      <c r="F134" s="158">
        <v>354.75</v>
      </c>
      <c r="G134" s="46">
        <f t="shared" si="5"/>
        <v>1419</v>
      </c>
    </row>
    <row r="135" spans="1:7" ht="12">
      <c r="A135" s="12">
        <v>4</v>
      </c>
      <c r="B135" s="40" t="s">
        <v>169</v>
      </c>
      <c r="C135" s="94" t="s">
        <v>87</v>
      </c>
      <c r="D135" s="170">
        <v>2</v>
      </c>
      <c r="E135" s="95"/>
      <c r="F135" s="157">
        <v>190.74</v>
      </c>
      <c r="G135" s="46">
        <f t="shared" si="5"/>
        <v>381.48</v>
      </c>
    </row>
    <row r="136" spans="1:7" ht="24">
      <c r="A136" s="12">
        <v>5</v>
      </c>
      <c r="B136" s="40" t="s">
        <v>170</v>
      </c>
      <c r="C136" s="94" t="s">
        <v>56</v>
      </c>
      <c r="D136" s="170">
        <v>2</v>
      </c>
      <c r="E136" s="95"/>
      <c r="F136" s="157">
        <v>248.34</v>
      </c>
      <c r="G136" s="46">
        <f t="shared" si="5"/>
        <v>496.68</v>
      </c>
    </row>
    <row r="137" spans="1:7" ht="12">
      <c r="A137" s="12">
        <v>6</v>
      </c>
      <c r="B137" s="40" t="s">
        <v>88</v>
      </c>
      <c r="C137" s="94" t="s">
        <v>56</v>
      </c>
      <c r="D137" s="170">
        <v>0</v>
      </c>
      <c r="E137" s="95"/>
      <c r="F137" s="157">
        <v>88.69</v>
      </c>
      <c r="G137" s="46">
        <f t="shared" si="5"/>
        <v>0</v>
      </c>
    </row>
    <row r="138" spans="1:7" ht="12">
      <c r="A138" s="12">
        <v>7</v>
      </c>
      <c r="B138" s="40" t="s">
        <v>171</v>
      </c>
      <c r="C138" s="94" t="s">
        <v>89</v>
      </c>
      <c r="D138" s="170">
        <v>1380</v>
      </c>
      <c r="E138" s="95"/>
      <c r="F138" s="157">
        <v>2.13</v>
      </c>
      <c r="G138" s="46">
        <f t="shared" si="5"/>
        <v>2939.3999999999996</v>
      </c>
    </row>
    <row r="139" spans="1:7" ht="12">
      <c r="A139" s="12">
        <v>8</v>
      </c>
      <c r="B139" s="47" t="s">
        <v>172</v>
      </c>
      <c r="C139" s="94" t="s">
        <v>56</v>
      </c>
      <c r="D139" s="170">
        <v>1</v>
      </c>
      <c r="E139" s="95"/>
      <c r="F139" s="157">
        <v>63.87</v>
      </c>
      <c r="G139" s="46">
        <f t="shared" si="5"/>
        <v>63.87</v>
      </c>
    </row>
    <row r="140" spans="1:7" ht="12">
      <c r="A140" s="12">
        <v>9</v>
      </c>
      <c r="B140" s="47" t="s">
        <v>173</v>
      </c>
      <c r="C140" s="94" t="s">
        <v>48</v>
      </c>
      <c r="D140" s="170">
        <v>0</v>
      </c>
      <c r="E140" s="95"/>
      <c r="F140" s="157">
        <v>220.9</v>
      </c>
      <c r="G140" s="46">
        <f t="shared" si="5"/>
        <v>0</v>
      </c>
    </row>
    <row r="141" spans="1:7" ht="12">
      <c r="A141" s="48">
        <v>10</v>
      </c>
      <c r="B141" s="47" t="s">
        <v>90</v>
      </c>
      <c r="C141" s="94" t="s">
        <v>89</v>
      </c>
      <c r="D141" s="170">
        <v>80</v>
      </c>
      <c r="E141" s="95"/>
      <c r="F141" s="157">
        <v>14.19</v>
      </c>
      <c r="G141" s="46">
        <f t="shared" si="5"/>
        <v>1135.2</v>
      </c>
    </row>
    <row r="142" spans="1:7" ht="12">
      <c r="A142" s="48">
        <v>11</v>
      </c>
      <c r="B142" s="47" t="s">
        <v>174</v>
      </c>
      <c r="C142" s="94" t="s">
        <v>56</v>
      </c>
      <c r="D142" s="170">
        <v>0</v>
      </c>
      <c r="E142" s="95"/>
      <c r="F142" s="157">
        <v>183.33</v>
      </c>
      <c r="G142" s="46">
        <f t="shared" si="5"/>
        <v>0</v>
      </c>
    </row>
    <row r="143" spans="1:7" ht="12">
      <c r="A143" s="48">
        <v>12</v>
      </c>
      <c r="B143" s="47" t="s">
        <v>175</v>
      </c>
      <c r="C143" s="94" t="s">
        <v>56</v>
      </c>
      <c r="D143" s="170">
        <v>1</v>
      </c>
      <c r="E143" s="95"/>
      <c r="F143" s="157">
        <v>102.01</v>
      </c>
      <c r="G143" s="46">
        <f t="shared" si="5"/>
        <v>102.01</v>
      </c>
    </row>
    <row r="144" spans="1:7" ht="12">
      <c r="A144" s="48">
        <v>13</v>
      </c>
      <c r="B144" s="47" t="s">
        <v>176</v>
      </c>
      <c r="C144" s="94" t="s">
        <v>56</v>
      </c>
      <c r="D144" s="170">
        <v>3</v>
      </c>
      <c r="E144" s="95"/>
      <c r="F144" s="157">
        <v>84.25</v>
      </c>
      <c r="G144" s="46">
        <f t="shared" si="5"/>
        <v>252.75</v>
      </c>
    </row>
    <row r="145" spans="1:7" ht="12">
      <c r="A145" s="48">
        <v>14</v>
      </c>
      <c r="B145" s="47" t="s">
        <v>177</v>
      </c>
      <c r="C145" s="94" t="s">
        <v>56</v>
      </c>
      <c r="D145" s="170">
        <v>1</v>
      </c>
      <c r="E145" s="95"/>
      <c r="F145" s="157">
        <v>393.15</v>
      </c>
      <c r="G145" s="46">
        <f t="shared" si="5"/>
        <v>393.15</v>
      </c>
    </row>
    <row r="146" spans="1:7" ht="12">
      <c r="A146" s="48">
        <v>15</v>
      </c>
      <c r="B146" s="47" t="s">
        <v>178</v>
      </c>
      <c r="C146" s="94" t="s">
        <v>89</v>
      </c>
      <c r="D146" s="170">
        <v>0</v>
      </c>
      <c r="E146" s="95"/>
      <c r="F146" s="157">
        <v>179.68</v>
      </c>
      <c r="G146" s="46">
        <f t="shared" si="5"/>
        <v>0</v>
      </c>
    </row>
    <row r="147" spans="1:7" ht="12">
      <c r="A147" s="48">
        <v>16</v>
      </c>
      <c r="B147" s="47" t="s">
        <v>179</v>
      </c>
      <c r="C147" s="94" t="s">
        <v>91</v>
      </c>
      <c r="D147" s="170">
        <v>4</v>
      </c>
      <c r="E147" s="95"/>
      <c r="F147" s="157">
        <v>135.49</v>
      </c>
      <c r="G147" s="46">
        <f t="shared" si="5"/>
        <v>541.96</v>
      </c>
    </row>
    <row r="148" spans="1:7" ht="12">
      <c r="A148" s="48">
        <v>17</v>
      </c>
      <c r="B148" s="47" t="s">
        <v>92</v>
      </c>
      <c r="C148" s="94" t="s">
        <v>93</v>
      </c>
      <c r="D148" s="170">
        <v>8</v>
      </c>
      <c r="E148" s="95"/>
      <c r="F148" s="157">
        <v>63.87</v>
      </c>
      <c r="G148" s="46">
        <f t="shared" si="5"/>
        <v>510.96</v>
      </c>
    </row>
    <row r="149" spans="1:7" ht="12">
      <c r="A149" s="48">
        <v>18</v>
      </c>
      <c r="B149" s="47" t="s">
        <v>94</v>
      </c>
      <c r="C149" s="94" t="s">
        <v>31</v>
      </c>
      <c r="D149" s="170">
        <v>2.76</v>
      </c>
      <c r="E149" s="95"/>
      <c r="F149" s="157">
        <v>709.5</v>
      </c>
      <c r="G149" s="46">
        <f t="shared" si="5"/>
        <v>1958.2199999999998</v>
      </c>
    </row>
    <row r="150" spans="1:7" ht="24">
      <c r="A150" s="48">
        <v>19</v>
      </c>
      <c r="B150" s="47" t="s">
        <v>180</v>
      </c>
      <c r="C150" s="94" t="s">
        <v>56</v>
      </c>
      <c r="D150" s="170">
        <v>9</v>
      </c>
      <c r="E150" s="95"/>
      <c r="F150" s="157">
        <v>35.48</v>
      </c>
      <c r="G150" s="46">
        <f t="shared" si="5"/>
        <v>319.32</v>
      </c>
    </row>
    <row r="151" spans="1:7" ht="12">
      <c r="A151" s="48">
        <v>20</v>
      </c>
      <c r="B151" s="47" t="s">
        <v>95</v>
      </c>
      <c r="C151" s="94" t="s">
        <v>56</v>
      </c>
      <c r="D151" s="171">
        <v>2</v>
      </c>
      <c r="E151" s="95"/>
      <c r="F151" s="159">
        <v>248.34</v>
      </c>
      <c r="G151" s="46">
        <f t="shared" si="5"/>
        <v>496.68</v>
      </c>
    </row>
    <row r="152" spans="1:7" ht="12">
      <c r="A152" s="12">
        <v>21</v>
      </c>
      <c r="B152" s="50" t="s">
        <v>96</v>
      </c>
      <c r="C152" s="94" t="s">
        <v>181</v>
      </c>
      <c r="D152" s="171">
        <v>0</v>
      </c>
      <c r="E152" s="95"/>
      <c r="F152" s="154">
        <v>177.38</v>
      </c>
      <c r="G152" s="46">
        <f t="shared" si="5"/>
        <v>0</v>
      </c>
    </row>
    <row r="153" spans="1:7" ht="12">
      <c r="A153" s="12">
        <v>22</v>
      </c>
      <c r="B153" s="50" t="s">
        <v>97</v>
      </c>
      <c r="C153" s="94" t="s">
        <v>56</v>
      </c>
      <c r="D153" s="172">
        <v>0</v>
      </c>
      <c r="E153" s="95"/>
      <c r="F153" s="159">
        <v>58.53</v>
      </c>
      <c r="G153" s="46">
        <f t="shared" si="5"/>
        <v>0</v>
      </c>
    </row>
    <row r="154" spans="1:7" ht="12">
      <c r="A154" s="12"/>
      <c r="B154" s="44" t="s">
        <v>156</v>
      </c>
      <c r="C154" s="86"/>
      <c r="D154" s="87"/>
      <c r="E154" s="49"/>
      <c r="F154" s="134"/>
      <c r="G154" s="52">
        <f>SUM(G132:G153)</f>
        <v>11305.139999999998</v>
      </c>
    </row>
    <row r="155" spans="1:7" ht="12">
      <c r="A155" s="12"/>
      <c r="B155" s="81" t="s">
        <v>157</v>
      </c>
      <c r="C155" s="86"/>
      <c r="D155" s="87"/>
      <c r="E155" s="49"/>
      <c r="F155" s="134"/>
      <c r="G155" s="52">
        <f>(G154*15%)+G154</f>
        <v>13000.910999999996</v>
      </c>
    </row>
    <row r="156" spans="1:7" ht="12">
      <c r="A156" s="12"/>
      <c r="B156" s="81" t="s">
        <v>118</v>
      </c>
      <c r="C156" s="86"/>
      <c r="D156" s="87"/>
      <c r="E156" s="49"/>
      <c r="F156" s="134"/>
      <c r="G156" s="60">
        <f>G155*1.18</f>
        <v>15341.074979999996</v>
      </c>
    </row>
    <row r="157" spans="1:7" ht="12">
      <c r="A157" s="12"/>
      <c r="B157" s="68" t="s">
        <v>119</v>
      </c>
      <c r="C157" s="15" t="s">
        <v>11</v>
      </c>
      <c r="D157" s="87"/>
      <c r="E157" s="49"/>
      <c r="F157" s="134"/>
      <c r="G157" s="60">
        <f>G156/C5/12</f>
        <v>0.2795222395924435</v>
      </c>
    </row>
    <row r="158" spans="1:7" ht="12">
      <c r="A158" s="19" t="s">
        <v>182</v>
      </c>
      <c r="B158" s="22" t="s">
        <v>98</v>
      </c>
      <c r="C158" s="15" t="s">
        <v>99</v>
      </c>
      <c r="D158" s="132">
        <f>C5</f>
        <v>4573.6</v>
      </c>
      <c r="E158" s="23"/>
      <c r="F158" s="160">
        <v>2.26</v>
      </c>
      <c r="G158" s="53">
        <f>D158*F158*12</f>
        <v>124036.03199999999</v>
      </c>
    </row>
    <row r="159" spans="1:7" ht="12">
      <c r="A159" s="19"/>
      <c r="B159" s="22"/>
      <c r="C159" s="15"/>
      <c r="D159" s="96"/>
      <c r="E159" s="23"/>
      <c r="F159" s="146"/>
      <c r="G159" s="53"/>
    </row>
    <row r="160" spans="1:7" ht="12">
      <c r="A160" s="19" t="s">
        <v>21</v>
      </c>
      <c r="B160" s="31" t="s">
        <v>101</v>
      </c>
      <c r="C160" s="15" t="s">
        <v>99</v>
      </c>
      <c r="D160" s="132">
        <f>C5</f>
        <v>4573.6</v>
      </c>
      <c r="E160" s="23"/>
      <c r="F160" s="160">
        <v>2.67</v>
      </c>
      <c r="G160" s="53">
        <f>D160*F160*12</f>
        <v>146538.144</v>
      </c>
    </row>
    <row r="161" spans="1:7" ht="12">
      <c r="A161" s="19"/>
      <c r="B161" s="31"/>
      <c r="C161" s="15"/>
      <c r="D161" s="96"/>
      <c r="E161" s="23"/>
      <c r="F161" s="146"/>
      <c r="G161" s="53"/>
    </row>
    <row r="162" spans="1:7" ht="12">
      <c r="A162" s="19" t="s">
        <v>23</v>
      </c>
      <c r="B162" s="30" t="s">
        <v>20</v>
      </c>
      <c r="C162" s="16" t="s">
        <v>11</v>
      </c>
      <c r="D162" s="132">
        <f>C5</f>
        <v>4573.6</v>
      </c>
      <c r="E162" s="23"/>
      <c r="F162" s="148">
        <v>1.69</v>
      </c>
      <c r="G162" s="25">
        <f>F162*D162*12</f>
        <v>92752.60800000001</v>
      </c>
    </row>
    <row r="163" spans="1:7" ht="12">
      <c r="A163" s="19"/>
      <c r="B163" s="30"/>
      <c r="C163" s="16"/>
      <c r="D163" s="23"/>
      <c r="E163" s="23"/>
      <c r="F163" s="137"/>
      <c r="G163" s="25"/>
    </row>
    <row r="164" spans="1:7" ht="12">
      <c r="A164" s="19" t="s">
        <v>100</v>
      </c>
      <c r="B164" s="30" t="s">
        <v>22</v>
      </c>
      <c r="C164" s="16" t="s">
        <v>11</v>
      </c>
      <c r="D164" s="132">
        <f>C5</f>
        <v>4573.6</v>
      </c>
      <c r="E164" s="23"/>
      <c r="F164" s="148">
        <v>1.12</v>
      </c>
      <c r="G164" s="25">
        <f>F164*D164*12</f>
        <v>61469.18400000001</v>
      </c>
    </row>
    <row r="165" spans="1:7" ht="12">
      <c r="A165" s="37"/>
      <c r="B165" s="41" t="s">
        <v>102</v>
      </c>
      <c r="C165" s="15" t="s">
        <v>103</v>
      </c>
      <c r="D165" s="96"/>
      <c r="E165" s="23"/>
      <c r="F165" s="136"/>
      <c r="G165" s="54">
        <f>G23+G27+G28+G54+G56+G77+G103+G119+G129+G156+G158+G160+G162+G164</f>
        <v>796815.8201596</v>
      </c>
    </row>
    <row r="166" spans="1:7" ht="12">
      <c r="A166" s="20"/>
      <c r="B166" s="45" t="s">
        <v>196</v>
      </c>
      <c r="C166" s="16" t="s">
        <v>99</v>
      </c>
      <c r="D166" s="15"/>
      <c r="E166" s="15"/>
      <c r="F166" s="136"/>
      <c r="G166" s="55">
        <f>F160+F158+G157+G120+G104+G78+G57+F28+F27+G24+G55+F162+F164+G130+0.01</f>
        <v>14.528392152053813</v>
      </c>
    </row>
    <row r="167" spans="1:7" ht="12">
      <c r="A167" s="20"/>
      <c r="B167" s="37" t="s">
        <v>197</v>
      </c>
      <c r="C167" s="16"/>
      <c r="D167" s="15"/>
      <c r="E167" s="15"/>
      <c r="F167" s="136"/>
      <c r="G167" s="55"/>
    </row>
    <row r="168" spans="1:7" ht="12">
      <c r="A168" s="20"/>
      <c r="B168" s="41" t="s">
        <v>243</v>
      </c>
      <c r="C168" s="16" t="s">
        <v>99</v>
      </c>
      <c r="D168" s="15"/>
      <c r="E168" s="15"/>
      <c r="F168" s="136"/>
      <c r="G168" s="55">
        <v>14.17</v>
      </c>
    </row>
    <row r="169" spans="1:7" ht="12">
      <c r="A169" s="20"/>
      <c r="B169" s="41" t="s">
        <v>247</v>
      </c>
      <c r="C169" s="16" t="s">
        <v>99</v>
      </c>
      <c r="D169" s="15"/>
      <c r="E169" s="15"/>
      <c r="F169" s="136"/>
      <c r="G169" s="55">
        <f>G166*2-G168</f>
        <v>14.886784304107627</v>
      </c>
    </row>
    <row r="170" spans="5:7" ht="12">
      <c r="E170" s="3"/>
      <c r="F170" s="2"/>
      <c r="G170" s="56"/>
    </row>
    <row r="171" spans="2:7" ht="12">
      <c r="B171" s="4" t="s">
        <v>245</v>
      </c>
      <c r="E171" s="3"/>
      <c r="F171" s="2"/>
      <c r="G171" s="63">
        <v>14.17</v>
      </c>
    </row>
    <row r="172" spans="2:7" ht="12">
      <c r="B172" s="4" t="s">
        <v>248</v>
      </c>
      <c r="E172" s="3"/>
      <c r="F172" s="2"/>
      <c r="G172" s="97">
        <f>G169/G168</f>
        <v>1.0505846368459864</v>
      </c>
    </row>
    <row r="175" ht="12">
      <c r="B175" s="4" t="s">
        <v>190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G175"/>
  <sheetViews>
    <sheetView zoomScalePageLayoutView="0" workbookViewId="0" topLeftCell="A151">
      <selection activeCell="H48" sqref="H48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8.57421875" style="2" customWidth="1"/>
    <col min="4" max="4" width="8.28125" style="3" customWidth="1"/>
    <col min="5" max="5" width="8.7109375" style="2" customWidth="1"/>
    <col min="6" max="6" width="8.8515625" style="5" customWidth="1"/>
    <col min="7" max="7" width="10.8515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4" t="s">
        <v>0</v>
      </c>
    </row>
    <row r="2" spans="1:7" ht="12">
      <c r="A2" s="201" t="s">
        <v>105</v>
      </c>
      <c r="B2" s="202"/>
      <c r="C2" s="202"/>
      <c r="D2" s="202"/>
      <c r="E2" s="202"/>
      <c r="F2" s="202"/>
      <c r="G2" s="202"/>
    </row>
    <row r="3" spans="1:7" ht="12">
      <c r="A3" s="201" t="s">
        <v>241</v>
      </c>
      <c r="B3" s="202"/>
      <c r="C3" s="202"/>
      <c r="D3" s="202"/>
      <c r="E3" s="202"/>
      <c r="F3" s="202"/>
      <c r="G3" s="202"/>
    </row>
    <row r="4" spans="1:7" ht="12">
      <c r="A4" s="1"/>
      <c r="B4" s="6" t="s">
        <v>193</v>
      </c>
      <c r="E4" s="3"/>
      <c r="F4" s="2"/>
      <c r="G4" s="5"/>
    </row>
    <row r="5" spans="1:7" ht="12">
      <c r="A5" s="1"/>
      <c r="B5" s="7" t="s">
        <v>1</v>
      </c>
      <c r="C5" s="131">
        <v>4550.5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1" t="s">
        <v>3</v>
      </c>
      <c r="C7" s="12" t="s">
        <v>4</v>
      </c>
      <c r="D7" s="13" t="s">
        <v>5</v>
      </c>
      <c r="E7" s="65" t="s">
        <v>187</v>
      </c>
      <c r="F7" s="14" t="s">
        <v>6</v>
      </c>
      <c r="G7" s="61" t="s">
        <v>104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6">
        <v>5</v>
      </c>
      <c r="F8" s="17">
        <v>6</v>
      </c>
      <c r="G8" s="17">
        <v>7</v>
      </c>
    </row>
    <row r="9" spans="1:7" ht="12">
      <c r="A9" s="19" t="s">
        <v>7</v>
      </c>
      <c r="B9" s="197" t="s">
        <v>8</v>
      </c>
      <c r="C9" s="198"/>
      <c r="D9" s="198"/>
      <c r="E9" s="198"/>
      <c r="F9" s="198"/>
      <c r="G9" s="17"/>
    </row>
    <row r="10" spans="1:7" ht="12">
      <c r="A10" s="66" t="s">
        <v>9</v>
      </c>
      <c r="B10" s="22" t="s">
        <v>10</v>
      </c>
      <c r="C10" s="16"/>
      <c r="D10" s="23"/>
      <c r="E10" s="23"/>
      <c r="F10" s="24"/>
      <c r="G10" s="25"/>
    </row>
    <row r="11" spans="1:7" ht="13.5" customHeight="1">
      <c r="A11" s="21">
        <v>1</v>
      </c>
      <c r="B11" s="67" t="s">
        <v>106</v>
      </c>
      <c r="C11" s="16" t="s">
        <v>107</v>
      </c>
      <c r="D11" s="132">
        <v>400.9</v>
      </c>
      <c r="E11" s="132">
        <v>288</v>
      </c>
      <c r="F11" s="149">
        <v>0.35</v>
      </c>
      <c r="G11" s="23">
        <f>D11*E11*F11</f>
        <v>40410.719999999994</v>
      </c>
    </row>
    <row r="12" spans="1:7" ht="12">
      <c r="A12" s="21">
        <v>2</v>
      </c>
      <c r="B12" s="67" t="s">
        <v>108</v>
      </c>
      <c r="C12" s="16" t="s">
        <v>107</v>
      </c>
      <c r="D12" s="132">
        <v>400.9</v>
      </c>
      <c r="E12" s="132">
        <v>24</v>
      </c>
      <c r="F12" s="150">
        <v>1.3</v>
      </c>
      <c r="G12" s="23">
        <f aca="true" t="shared" si="0" ref="G12:G21">D12*E12*F12</f>
        <v>12508.079999999998</v>
      </c>
    </row>
    <row r="13" spans="1:7" ht="12" customHeight="1">
      <c r="A13" s="21">
        <v>3</v>
      </c>
      <c r="B13" s="67" t="s">
        <v>109</v>
      </c>
      <c r="C13" s="16" t="s">
        <v>107</v>
      </c>
      <c r="D13" s="132">
        <v>37</v>
      </c>
      <c r="E13" s="132">
        <v>2</v>
      </c>
      <c r="F13" s="150">
        <v>15.73</v>
      </c>
      <c r="G13" s="23">
        <f t="shared" si="0"/>
        <v>1164.02</v>
      </c>
    </row>
    <row r="14" spans="1:7" ht="12.75" customHeight="1">
      <c r="A14" s="21">
        <v>4</v>
      </c>
      <c r="B14" s="67" t="s">
        <v>188</v>
      </c>
      <c r="C14" s="16" t="s">
        <v>107</v>
      </c>
      <c r="D14" s="132">
        <v>41</v>
      </c>
      <c r="E14" s="132">
        <v>24</v>
      </c>
      <c r="F14" s="150">
        <v>1.01</v>
      </c>
      <c r="G14" s="23">
        <f t="shared" si="0"/>
        <v>993.84</v>
      </c>
    </row>
    <row r="15" spans="1:7" ht="12" customHeight="1">
      <c r="A15" s="21">
        <v>5</v>
      </c>
      <c r="B15" s="67" t="s">
        <v>110</v>
      </c>
      <c r="C15" s="16" t="s">
        <v>107</v>
      </c>
      <c r="D15" s="132">
        <v>52</v>
      </c>
      <c r="E15" s="132">
        <v>168</v>
      </c>
      <c r="F15" s="150">
        <v>0.35</v>
      </c>
      <c r="G15" s="23">
        <f t="shared" si="0"/>
        <v>3057.6</v>
      </c>
    </row>
    <row r="16" spans="1:7" ht="12.75" customHeight="1">
      <c r="A16" s="21">
        <v>6</v>
      </c>
      <c r="B16" s="67" t="s">
        <v>111</v>
      </c>
      <c r="C16" s="16" t="s">
        <v>107</v>
      </c>
      <c r="D16" s="132">
        <v>52</v>
      </c>
      <c r="E16" s="132">
        <v>14</v>
      </c>
      <c r="F16" s="150">
        <v>1.27</v>
      </c>
      <c r="G16" s="23">
        <f t="shared" si="0"/>
        <v>924.5600000000001</v>
      </c>
    </row>
    <row r="17" spans="1:7" ht="12">
      <c r="A17" s="21">
        <v>7</v>
      </c>
      <c r="B17" s="67" t="s">
        <v>112</v>
      </c>
      <c r="C17" s="16" t="s">
        <v>107</v>
      </c>
      <c r="D17" s="132">
        <v>568</v>
      </c>
      <c r="E17" s="132">
        <v>2</v>
      </c>
      <c r="F17" s="150">
        <v>1.76</v>
      </c>
      <c r="G17" s="23">
        <f t="shared" si="0"/>
        <v>1999.36</v>
      </c>
    </row>
    <row r="18" spans="1:7" ht="13.5" customHeight="1">
      <c r="A18" s="21">
        <v>8</v>
      </c>
      <c r="B18" s="67" t="s">
        <v>113</v>
      </c>
      <c r="C18" s="16" t="s">
        <v>107</v>
      </c>
      <c r="D18" s="132">
        <v>48</v>
      </c>
      <c r="E18" s="132">
        <v>2</v>
      </c>
      <c r="F18" s="150">
        <v>2.5</v>
      </c>
      <c r="G18" s="23">
        <f t="shared" si="0"/>
        <v>240</v>
      </c>
    </row>
    <row r="19" spans="1:7" ht="12">
      <c r="A19" s="21">
        <v>9</v>
      </c>
      <c r="B19" s="67" t="s">
        <v>114</v>
      </c>
      <c r="C19" s="16" t="s">
        <v>107</v>
      </c>
      <c r="D19" s="132">
        <v>102</v>
      </c>
      <c r="E19" s="132">
        <v>12</v>
      </c>
      <c r="F19" s="150">
        <v>2.05</v>
      </c>
      <c r="G19" s="23">
        <f t="shared" si="0"/>
        <v>2509.2</v>
      </c>
    </row>
    <row r="20" spans="1:7" ht="12">
      <c r="A20" s="21">
        <v>10</v>
      </c>
      <c r="B20" s="67" t="s">
        <v>115</v>
      </c>
      <c r="C20" s="16" t="s">
        <v>107</v>
      </c>
      <c r="D20" s="132">
        <v>23</v>
      </c>
      <c r="E20" s="132">
        <v>2</v>
      </c>
      <c r="F20" s="150">
        <v>3.04</v>
      </c>
      <c r="G20" s="23">
        <f t="shared" si="0"/>
        <v>139.84</v>
      </c>
    </row>
    <row r="21" spans="1:7" ht="12">
      <c r="A21" s="21">
        <v>11</v>
      </c>
      <c r="B21" s="67" t="s">
        <v>116</v>
      </c>
      <c r="C21" s="16" t="s">
        <v>107</v>
      </c>
      <c r="D21" s="132">
        <v>30</v>
      </c>
      <c r="E21" s="132">
        <v>12</v>
      </c>
      <c r="F21" s="150">
        <v>1.32</v>
      </c>
      <c r="G21" s="23">
        <f t="shared" si="0"/>
        <v>475.20000000000005</v>
      </c>
    </row>
    <row r="22" spans="1:7" ht="12">
      <c r="A22" s="21"/>
      <c r="B22" s="68" t="s">
        <v>117</v>
      </c>
      <c r="C22" s="16"/>
      <c r="D22" s="23"/>
      <c r="E22" s="23"/>
      <c r="F22" s="137"/>
      <c r="G22" s="23">
        <f>SUM(G11:G21)</f>
        <v>64422.41999999997</v>
      </c>
    </row>
    <row r="23" spans="1:7" ht="12">
      <c r="A23" s="21"/>
      <c r="B23" s="68" t="s">
        <v>118</v>
      </c>
      <c r="C23" s="16"/>
      <c r="D23" s="23"/>
      <c r="E23" s="23"/>
      <c r="F23" s="137"/>
      <c r="G23" s="25">
        <f>G22*1.18</f>
        <v>76018.45559999996</v>
      </c>
    </row>
    <row r="24" spans="1:7" ht="12.75" customHeight="1">
      <c r="A24" s="26"/>
      <c r="B24" s="68" t="s">
        <v>119</v>
      </c>
      <c r="C24" s="16" t="s">
        <v>11</v>
      </c>
      <c r="D24" s="23"/>
      <c r="E24" s="23"/>
      <c r="F24" s="137"/>
      <c r="G24" s="25">
        <f>G23/C5/12</f>
        <v>1.3921264256675083</v>
      </c>
    </row>
    <row r="25" spans="1:7" ht="13.5" customHeight="1">
      <c r="A25" s="69" t="s">
        <v>12</v>
      </c>
      <c r="B25" s="22" t="s">
        <v>120</v>
      </c>
      <c r="C25" s="16"/>
      <c r="D25" s="23"/>
      <c r="E25" s="23"/>
      <c r="F25" s="137"/>
      <c r="G25" s="25"/>
    </row>
    <row r="26" spans="1:7" ht="12" customHeight="1">
      <c r="A26" s="69" t="s">
        <v>14</v>
      </c>
      <c r="B26" s="22" t="s">
        <v>121</v>
      </c>
      <c r="C26" s="16"/>
      <c r="D26" s="23"/>
      <c r="E26" s="23"/>
      <c r="F26" s="137"/>
      <c r="G26" s="25"/>
    </row>
    <row r="27" spans="1:7" ht="13.5" customHeight="1">
      <c r="A27" s="70" t="s">
        <v>16</v>
      </c>
      <c r="B27" s="27" t="s">
        <v>13</v>
      </c>
      <c r="C27" s="16" t="s">
        <v>11</v>
      </c>
      <c r="D27" s="132">
        <f>C5</f>
        <v>4550.5</v>
      </c>
      <c r="E27" s="23"/>
      <c r="F27" s="160">
        <v>1.23</v>
      </c>
      <c r="G27" s="25">
        <f>F27*D27*12</f>
        <v>67165.38</v>
      </c>
    </row>
    <row r="28" spans="1:7" ht="12.75" customHeight="1">
      <c r="A28" s="69" t="s">
        <v>18</v>
      </c>
      <c r="B28" s="27" t="s">
        <v>15</v>
      </c>
      <c r="C28" s="16" t="s">
        <v>11</v>
      </c>
      <c r="D28" s="132">
        <f>C5</f>
        <v>4550.5</v>
      </c>
      <c r="E28" s="23"/>
      <c r="F28" s="160">
        <v>0.13</v>
      </c>
      <c r="G28" s="25">
        <f>F28*D28*12</f>
        <v>7098.780000000001</v>
      </c>
    </row>
    <row r="29" spans="1:7" ht="24">
      <c r="A29" s="69" t="s">
        <v>122</v>
      </c>
      <c r="B29" s="27" t="s">
        <v>17</v>
      </c>
      <c r="C29" s="16"/>
      <c r="D29" s="23"/>
      <c r="E29" s="23"/>
      <c r="F29" s="137"/>
      <c r="G29" s="25"/>
    </row>
    <row r="30" spans="1:7" ht="14.25" customHeight="1">
      <c r="A30" s="69"/>
      <c r="B30" s="106" t="s">
        <v>198</v>
      </c>
      <c r="C30" s="107"/>
      <c r="D30" s="96"/>
      <c r="E30" s="96"/>
      <c r="F30" s="133"/>
      <c r="G30" s="23"/>
    </row>
    <row r="31" spans="1:7" ht="12">
      <c r="A31" s="26">
        <v>1</v>
      </c>
      <c r="B31" s="71" t="s">
        <v>123</v>
      </c>
      <c r="C31" s="72" t="s">
        <v>79</v>
      </c>
      <c r="D31" s="132">
        <v>237</v>
      </c>
      <c r="E31" s="132">
        <v>1</v>
      </c>
      <c r="F31" s="151">
        <v>1.88</v>
      </c>
      <c r="G31" s="23">
        <f aca="true" t="shared" si="1" ref="G31:G52">D31*E31*F31</f>
        <v>445.56</v>
      </c>
    </row>
    <row r="32" spans="1:7" ht="12" customHeight="1">
      <c r="A32" s="26">
        <v>2</v>
      </c>
      <c r="B32" s="71" t="s">
        <v>124</v>
      </c>
      <c r="C32" s="73" t="s">
        <v>79</v>
      </c>
      <c r="D32" s="132">
        <v>237</v>
      </c>
      <c r="E32" s="132">
        <v>28</v>
      </c>
      <c r="F32" s="151">
        <v>0.15</v>
      </c>
      <c r="G32" s="23">
        <f t="shared" si="1"/>
        <v>995.4</v>
      </c>
    </row>
    <row r="33" spans="1:7" ht="12" customHeight="1">
      <c r="A33" s="26">
        <v>3</v>
      </c>
      <c r="B33" s="71" t="s">
        <v>126</v>
      </c>
      <c r="C33" s="73" t="s">
        <v>127</v>
      </c>
      <c r="D33" s="132">
        <v>6</v>
      </c>
      <c r="E33" s="132">
        <v>245</v>
      </c>
      <c r="F33" s="151">
        <v>3.59</v>
      </c>
      <c r="G33" s="23">
        <f>D33*E33*F33</f>
        <v>5277.3</v>
      </c>
    </row>
    <row r="34" spans="1:7" ht="12" customHeight="1">
      <c r="A34" s="26">
        <v>4</v>
      </c>
      <c r="B34" s="71" t="s">
        <v>128</v>
      </c>
      <c r="C34" s="73" t="s">
        <v>79</v>
      </c>
      <c r="D34" s="132">
        <v>1047</v>
      </c>
      <c r="E34" s="132">
        <v>1</v>
      </c>
      <c r="F34" s="151">
        <v>1.31</v>
      </c>
      <c r="G34" s="23">
        <f t="shared" si="1"/>
        <v>1371.5700000000002</v>
      </c>
    </row>
    <row r="35" spans="1:7" ht="12" customHeight="1">
      <c r="A35" s="26">
        <v>5</v>
      </c>
      <c r="B35" s="71" t="s">
        <v>129</v>
      </c>
      <c r="C35" s="73" t="s">
        <v>79</v>
      </c>
      <c r="D35" s="132">
        <v>1047</v>
      </c>
      <c r="E35" s="132">
        <v>122</v>
      </c>
      <c r="F35" s="151">
        <v>0.07</v>
      </c>
      <c r="G35" s="23">
        <f t="shared" si="1"/>
        <v>8941.380000000001</v>
      </c>
    </row>
    <row r="36" spans="1:7" ht="12" customHeight="1">
      <c r="A36" s="26">
        <v>6</v>
      </c>
      <c r="B36" s="71" t="s">
        <v>133</v>
      </c>
      <c r="C36" s="73" t="s">
        <v>79</v>
      </c>
      <c r="D36" s="132">
        <v>376</v>
      </c>
      <c r="E36" s="132">
        <v>122</v>
      </c>
      <c r="F36" s="151">
        <v>0.15</v>
      </c>
      <c r="G36" s="23">
        <f t="shared" si="1"/>
        <v>6880.8</v>
      </c>
    </row>
    <row r="37" spans="1:7" ht="12">
      <c r="A37" s="26">
        <v>7</v>
      </c>
      <c r="B37" s="71" t="s">
        <v>134</v>
      </c>
      <c r="C37" s="73" t="s">
        <v>79</v>
      </c>
      <c r="D37" s="132">
        <v>0</v>
      </c>
      <c r="E37" s="132">
        <v>28</v>
      </c>
      <c r="F37" s="151">
        <v>0.15</v>
      </c>
      <c r="G37" s="23">
        <f t="shared" si="1"/>
        <v>0</v>
      </c>
    </row>
    <row r="38" spans="1:7" ht="12.75" customHeight="1">
      <c r="A38" s="26">
        <v>8</v>
      </c>
      <c r="B38" s="71" t="s">
        <v>130</v>
      </c>
      <c r="C38" s="73" t="s">
        <v>131</v>
      </c>
      <c r="D38" s="132">
        <v>2.8</v>
      </c>
      <c r="E38" s="132">
        <v>1</v>
      </c>
      <c r="F38" s="151">
        <v>12.37</v>
      </c>
      <c r="G38" s="23">
        <f t="shared" si="1"/>
        <v>34.635999999999996</v>
      </c>
    </row>
    <row r="39" spans="1:7" ht="12">
      <c r="A39" s="26">
        <v>9</v>
      </c>
      <c r="B39" s="71" t="s">
        <v>132</v>
      </c>
      <c r="C39" s="73" t="s">
        <v>127</v>
      </c>
      <c r="D39" s="132">
        <v>8</v>
      </c>
      <c r="E39" s="132">
        <v>3</v>
      </c>
      <c r="F39" s="151">
        <v>2.6</v>
      </c>
      <c r="G39" s="23">
        <f t="shared" si="1"/>
        <v>62.400000000000006</v>
      </c>
    </row>
    <row r="40" spans="1:7" ht="12">
      <c r="A40" s="26">
        <v>10</v>
      </c>
      <c r="B40" s="71" t="s">
        <v>199</v>
      </c>
      <c r="C40" s="73" t="s">
        <v>79</v>
      </c>
      <c r="D40" s="132">
        <v>3015</v>
      </c>
      <c r="E40" s="132">
        <v>72</v>
      </c>
      <c r="F40" s="152">
        <v>0.07</v>
      </c>
      <c r="G40" s="23">
        <f t="shared" si="1"/>
        <v>15195.600000000002</v>
      </c>
    </row>
    <row r="41" spans="1:7" ht="12">
      <c r="A41" s="26">
        <v>11</v>
      </c>
      <c r="B41" s="74" t="s">
        <v>200</v>
      </c>
      <c r="C41" s="58" t="s">
        <v>137</v>
      </c>
      <c r="D41" s="132">
        <v>37.61</v>
      </c>
      <c r="E41" s="132">
        <v>3</v>
      </c>
      <c r="F41" s="153">
        <v>32.37</v>
      </c>
      <c r="G41" s="23">
        <f t="shared" si="1"/>
        <v>3652.3070999999995</v>
      </c>
    </row>
    <row r="42" spans="1:7" ht="12">
      <c r="A42" s="26">
        <v>12</v>
      </c>
      <c r="B42" s="108" t="s">
        <v>140</v>
      </c>
      <c r="C42" s="58" t="s">
        <v>65</v>
      </c>
      <c r="D42" s="132">
        <v>2.8</v>
      </c>
      <c r="E42" s="132">
        <v>1</v>
      </c>
      <c r="F42" s="153">
        <v>217.71</v>
      </c>
      <c r="G42" s="23">
        <f t="shared" si="1"/>
        <v>609.588</v>
      </c>
    </row>
    <row r="43" spans="1:7" ht="13.5" customHeight="1">
      <c r="A43" s="26"/>
      <c r="B43" s="109" t="s">
        <v>201</v>
      </c>
      <c r="C43" s="110"/>
      <c r="D43" s="96"/>
      <c r="E43" s="96"/>
      <c r="F43" s="164"/>
      <c r="G43" s="23">
        <f t="shared" si="1"/>
        <v>0</v>
      </c>
    </row>
    <row r="44" spans="1:7" ht="13.5" customHeight="1">
      <c r="A44" s="26">
        <v>13</v>
      </c>
      <c r="B44" s="71" t="s">
        <v>125</v>
      </c>
      <c r="C44" s="73" t="s">
        <v>79</v>
      </c>
      <c r="D44" s="132">
        <v>237</v>
      </c>
      <c r="E44" s="132">
        <v>5</v>
      </c>
      <c r="F44" s="151">
        <v>0.75</v>
      </c>
      <c r="G44" s="23">
        <f t="shared" si="1"/>
        <v>888.75</v>
      </c>
    </row>
    <row r="45" spans="1:7" ht="13.5" customHeight="1">
      <c r="A45" s="26">
        <v>14</v>
      </c>
      <c r="B45" s="71" t="s">
        <v>195</v>
      </c>
      <c r="C45" s="73" t="s">
        <v>79</v>
      </c>
      <c r="D45" s="132">
        <v>376</v>
      </c>
      <c r="E45" s="132">
        <v>12</v>
      </c>
      <c r="F45" s="151">
        <v>0.75</v>
      </c>
      <c r="G45" s="23">
        <f t="shared" si="1"/>
        <v>3384</v>
      </c>
    </row>
    <row r="46" spans="1:7" ht="12">
      <c r="A46" s="26">
        <v>15</v>
      </c>
      <c r="B46" s="71" t="s">
        <v>202</v>
      </c>
      <c r="C46" s="73" t="s">
        <v>79</v>
      </c>
      <c r="D46" s="132">
        <v>376</v>
      </c>
      <c r="E46" s="132">
        <v>25</v>
      </c>
      <c r="F46" s="151">
        <v>0.75</v>
      </c>
      <c r="G46" s="23">
        <f t="shared" si="1"/>
        <v>7050</v>
      </c>
    </row>
    <row r="47" spans="1:7" ht="12">
      <c r="A47" s="26">
        <v>16</v>
      </c>
      <c r="B47" s="71" t="s">
        <v>203</v>
      </c>
      <c r="C47" s="73" t="s">
        <v>131</v>
      </c>
      <c r="D47" s="132">
        <v>52</v>
      </c>
      <c r="E47" s="132">
        <v>25</v>
      </c>
      <c r="F47" s="152">
        <v>0.75</v>
      </c>
      <c r="G47" s="23">
        <f t="shared" si="1"/>
        <v>975</v>
      </c>
    </row>
    <row r="48" spans="1:7" ht="12">
      <c r="A48" s="26">
        <v>17</v>
      </c>
      <c r="B48" s="71" t="s">
        <v>135</v>
      </c>
      <c r="C48" s="73" t="s">
        <v>79</v>
      </c>
      <c r="D48" s="132">
        <v>376</v>
      </c>
      <c r="E48" s="132">
        <v>36</v>
      </c>
      <c r="F48" s="151">
        <v>0.33</v>
      </c>
      <c r="G48" s="23">
        <f t="shared" si="1"/>
        <v>4466.88</v>
      </c>
    </row>
    <row r="49" spans="1:7" ht="12">
      <c r="A49" s="26">
        <v>18</v>
      </c>
      <c r="B49" s="71" t="s">
        <v>204</v>
      </c>
      <c r="C49" s="73" t="s">
        <v>79</v>
      </c>
      <c r="D49" s="161">
        <v>0</v>
      </c>
      <c r="E49" s="132">
        <v>5</v>
      </c>
      <c r="F49" s="151">
        <v>2.21</v>
      </c>
      <c r="G49" s="23">
        <f t="shared" si="1"/>
        <v>0</v>
      </c>
    </row>
    <row r="50" spans="1:7" ht="12">
      <c r="A50" s="26">
        <v>19</v>
      </c>
      <c r="B50" s="71" t="s">
        <v>136</v>
      </c>
      <c r="C50" s="73" t="s">
        <v>79</v>
      </c>
      <c r="D50" s="161">
        <v>37</v>
      </c>
      <c r="E50" s="132">
        <v>2</v>
      </c>
      <c r="F50" s="151">
        <v>5.26</v>
      </c>
      <c r="G50" s="23">
        <f t="shared" si="1"/>
        <v>389.24</v>
      </c>
    </row>
    <row r="51" spans="1:7" ht="26.25" customHeight="1">
      <c r="A51" s="26">
        <v>20</v>
      </c>
      <c r="B51" s="74" t="s">
        <v>138</v>
      </c>
      <c r="C51" s="58" t="s">
        <v>31</v>
      </c>
      <c r="D51" s="161">
        <v>0</v>
      </c>
      <c r="E51" s="132">
        <v>7</v>
      </c>
      <c r="F51" s="154">
        <v>589.28</v>
      </c>
      <c r="G51" s="23">
        <f t="shared" si="1"/>
        <v>0</v>
      </c>
    </row>
    <row r="52" spans="1:7" ht="12" customHeight="1">
      <c r="A52" s="26">
        <v>21</v>
      </c>
      <c r="B52" s="74" t="s">
        <v>139</v>
      </c>
      <c r="C52" s="58" t="s">
        <v>31</v>
      </c>
      <c r="D52" s="132">
        <v>0</v>
      </c>
      <c r="E52" s="132">
        <v>6</v>
      </c>
      <c r="F52" s="154">
        <v>919.03</v>
      </c>
      <c r="G52" s="23">
        <f t="shared" si="1"/>
        <v>0</v>
      </c>
    </row>
    <row r="53" spans="1:7" ht="13.5" customHeight="1">
      <c r="A53" s="26"/>
      <c r="B53" s="68" t="s">
        <v>117</v>
      </c>
      <c r="C53" s="58" t="s">
        <v>103</v>
      </c>
      <c r="D53" s="23"/>
      <c r="E53" s="23"/>
      <c r="F53" s="138"/>
      <c r="G53" s="23">
        <f>SUM(G30:G52)</f>
        <v>60620.4111</v>
      </c>
    </row>
    <row r="54" spans="1:7" ht="12.75" customHeight="1">
      <c r="A54" s="26"/>
      <c r="B54" s="68" t="s">
        <v>118</v>
      </c>
      <c r="C54" s="58"/>
      <c r="D54" s="23"/>
      <c r="E54" s="23"/>
      <c r="F54" s="138"/>
      <c r="G54" s="25">
        <f>G53*1.18</f>
        <v>71532.085098</v>
      </c>
    </row>
    <row r="55" spans="1:7" ht="12">
      <c r="A55" s="29"/>
      <c r="B55" s="68" t="s">
        <v>119</v>
      </c>
      <c r="C55" s="16" t="s">
        <v>11</v>
      </c>
      <c r="D55" s="23"/>
      <c r="E55" s="23"/>
      <c r="F55" s="138"/>
      <c r="G55" s="25">
        <f>G54/C5/12</f>
        <v>1.3099674962092076</v>
      </c>
    </row>
    <row r="56" spans="1:7" ht="12">
      <c r="A56" s="70" t="s">
        <v>141</v>
      </c>
      <c r="B56" s="27" t="s">
        <v>19</v>
      </c>
      <c r="C56" s="16" t="s">
        <v>142</v>
      </c>
      <c r="D56" s="132">
        <v>1233</v>
      </c>
      <c r="E56" s="23"/>
      <c r="F56" s="148">
        <v>0.71</v>
      </c>
      <c r="G56" s="25">
        <f>F56*D56*12</f>
        <v>10505.16</v>
      </c>
    </row>
    <row r="57" spans="1:7" ht="13.5" customHeight="1">
      <c r="A57" s="70"/>
      <c r="B57" s="27"/>
      <c r="C57" s="16" t="s">
        <v>11</v>
      </c>
      <c r="D57" s="23"/>
      <c r="E57" s="23"/>
      <c r="F57" s="137"/>
      <c r="G57" s="25">
        <f>G56/C5/12</f>
        <v>0.19238105702670036</v>
      </c>
    </row>
    <row r="58" spans="1:7" ht="13.5" customHeight="1">
      <c r="A58" s="19" t="s">
        <v>143</v>
      </c>
      <c r="B58" s="31" t="s">
        <v>24</v>
      </c>
      <c r="C58" s="24"/>
      <c r="D58" s="32" t="s">
        <v>144</v>
      </c>
      <c r="E58" s="32"/>
      <c r="F58" s="136"/>
      <c r="G58" s="17"/>
    </row>
    <row r="59" spans="1:7" ht="12.75" customHeight="1">
      <c r="A59" s="19" t="s">
        <v>145</v>
      </c>
      <c r="B59" s="45" t="s">
        <v>25</v>
      </c>
      <c r="C59" s="33"/>
      <c r="D59" s="32"/>
      <c r="E59" s="32"/>
      <c r="F59" s="136"/>
      <c r="G59" s="17"/>
    </row>
    <row r="60" spans="1:7" ht="12.75">
      <c r="A60" s="34">
        <v>1</v>
      </c>
      <c r="B60" s="35" t="s">
        <v>26</v>
      </c>
      <c r="C60" s="75" t="s">
        <v>27</v>
      </c>
      <c r="D60" s="175"/>
      <c r="E60" s="99"/>
      <c r="F60" s="155">
        <v>26.61</v>
      </c>
      <c r="G60" s="76">
        <f>D60*F60</f>
        <v>0</v>
      </c>
    </row>
    <row r="61" spans="1:7" ht="12.75">
      <c r="A61" s="34">
        <v>2</v>
      </c>
      <c r="B61" s="35" t="s">
        <v>28</v>
      </c>
      <c r="C61" s="75" t="s">
        <v>27</v>
      </c>
      <c r="D61" s="175"/>
      <c r="E61" s="99"/>
      <c r="F61" s="155">
        <v>70.46</v>
      </c>
      <c r="G61" s="76">
        <f aca="true" t="shared" si="2" ref="G61:G74">D61*F61</f>
        <v>0</v>
      </c>
    </row>
    <row r="62" spans="1:7" ht="12" customHeight="1">
      <c r="A62" s="36">
        <v>3</v>
      </c>
      <c r="B62" s="37" t="s">
        <v>146</v>
      </c>
      <c r="C62" s="75" t="s">
        <v>147</v>
      </c>
      <c r="D62" s="175">
        <v>90</v>
      </c>
      <c r="E62" s="99"/>
      <c r="F62" s="155">
        <v>14.19</v>
      </c>
      <c r="G62" s="76">
        <f t="shared" si="2"/>
        <v>1277.1</v>
      </c>
    </row>
    <row r="63" spans="1:7" ht="13.5" customHeight="1">
      <c r="A63" s="34">
        <v>4</v>
      </c>
      <c r="B63" s="37" t="s">
        <v>29</v>
      </c>
      <c r="C63" s="75" t="s">
        <v>30</v>
      </c>
      <c r="D63" s="175">
        <v>90</v>
      </c>
      <c r="E63" s="99"/>
      <c r="F63" s="155">
        <v>14.19</v>
      </c>
      <c r="G63" s="76">
        <f t="shared" si="2"/>
        <v>1277.1</v>
      </c>
    </row>
    <row r="64" spans="1:7" ht="24">
      <c r="A64" s="34">
        <v>5</v>
      </c>
      <c r="B64" s="35" t="s">
        <v>148</v>
      </c>
      <c r="C64" s="75" t="s">
        <v>31</v>
      </c>
      <c r="D64" s="176">
        <v>1.233</v>
      </c>
      <c r="E64" s="100"/>
      <c r="F64" s="155">
        <v>1419</v>
      </c>
      <c r="G64" s="76">
        <f t="shared" si="2"/>
        <v>1749.6270000000002</v>
      </c>
    </row>
    <row r="65" spans="1:7" ht="11.25" customHeight="1">
      <c r="A65" s="36">
        <v>6</v>
      </c>
      <c r="B65" s="38" t="s">
        <v>32</v>
      </c>
      <c r="C65" s="75" t="s">
        <v>33</v>
      </c>
      <c r="D65" s="175">
        <v>0.3</v>
      </c>
      <c r="E65" s="101"/>
      <c r="F65" s="155">
        <v>1596.38</v>
      </c>
      <c r="G65" s="76">
        <f t="shared" si="2"/>
        <v>478.914</v>
      </c>
    </row>
    <row r="66" spans="1:7" ht="12.75">
      <c r="A66" s="34">
        <v>7</v>
      </c>
      <c r="B66" s="35" t="s">
        <v>34</v>
      </c>
      <c r="C66" s="75" t="s">
        <v>35</v>
      </c>
      <c r="D66" s="175">
        <v>1</v>
      </c>
      <c r="E66" s="99"/>
      <c r="F66" s="155">
        <v>17.18</v>
      </c>
      <c r="G66" s="76">
        <f t="shared" si="2"/>
        <v>17.18</v>
      </c>
    </row>
    <row r="67" spans="1:7" ht="12" customHeight="1">
      <c r="A67" s="34">
        <v>8</v>
      </c>
      <c r="B67" s="35" t="s">
        <v>250</v>
      </c>
      <c r="C67" s="75" t="s">
        <v>27</v>
      </c>
      <c r="D67" s="175">
        <v>12</v>
      </c>
      <c r="E67" s="99"/>
      <c r="F67" s="155">
        <v>140.97</v>
      </c>
      <c r="G67" s="76">
        <f t="shared" si="2"/>
        <v>1691.6399999999999</v>
      </c>
    </row>
    <row r="68" spans="1:7" ht="13.5" customHeight="1">
      <c r="A68" s="34">
        <v>9</v>
      </c>
      <c r="B68" s="35" t="s">
        <v>149</v>
      </c>
      <c r="C68" s="75" t="s">
        <v>27</v>
      </c>
      <c r="D68" s="175"/>
      <c r="E68" s="99"/>
      <c r="F68" s="155">
        <v>28.93</v>
      </c>
      <c r="G68" s="76">
        <f t="shared" si="2"/>
        <v>0</v>
      </c>
    </row>
    <row r="69" spans="1:7" ht="12.75">
      <c r="A69" s="34">
        <v>10</v>
      </c>
      <c r="B69" s="35" t="s">
        <v>150</v>
      </c>
      <c r="C69" s="75" t="s">
        <v>27</v>
      </c>
      <c r="D69" s="175"/>
      <c r="E69" s="99"/>
      <c r="F69" s="155">
        <v>88.69</v>
      </c>
      <c r="G69" s="76">
        <f t="shared" si="2"/>
        <v>0</v>
      </c>
    </row>
    <row r="70" spans="1:7" ht="13.5" customHeight="1">
      <c r="A70" s="34">
        <v>11</v>
      </c>
      <c r="B70" s="40" t="s">
        <v>155</v>
      </c>
      <c r="C70" s="75" t="s">
        <v>39</v>
      </c>
      <c r="D70" s="177">
        <v>1</v>
      </c>
      <c r="E70" s="99"/>
      <c r="F70" s="152">
        <v>384.9</v>
      </c>
      <c r="G70" s="76">
        <f>D70*F70</f>
        <v>384.9</v>
      </c>
    </row>
    <row r="71" spans="1:7" ht="14.25" customHeight="1">
      <c r="A71" s="39">
        <v>12</v>
      </c>
      <c r="B71" s="35" t="s">
        <v>151</v>
      </c>
      <c r="C71" s="75" t="s">
        <v>61</v>
      </c>
      <c r="D71" s="175">
        <v>14.04</v>
      </c>
      <c r="E71" s="102"/>
      <c r="F71" s="155">
        <v>38.85</v>
      </c>
      <c r="G71" s="76">
        <f t="shared" si="2"/>
        <v>545.454</v>
      </c>
    </row>
    <row r="72" spans="1:7" ht="12.75" customHeight="1">
      <c r="A72" s="34">
        <v>13</v>
      </c>
      <c r="B72" s="35" t="s">
        <v>152</v>
      </c>
      <c r="C72" s="75" t="s">
        <v>27</v>
      </c>
      <c r="D72" s="175">
        <v>1</v>
      </c>
      <c r="E72" s="99"/>
      <c r="F72" s="155">
        <v>743.2</v>
      </c>
      <c r="G72" s="76">
        <f t="shared" si="2"/>
        <v>743.2</v>
      </c>
    </row>
    <row r="73" spans="1:7" ht="14.25" customHeight="1">
      <c r="A73" s="34">
        <v>14</v>
      </c>
      <c r="B73" s="40" t="s">
        <v>153</v>
      </c>
      <c r="C73" s="75" t="s">
        <v>27</v>
      </c>
      <c r="D73" s="175">
        <v>30</v>
      </c>
      <c r="E73" s="103"/>
      <c r="F73" s="155">
        <v>4.26</v>
      </c>
      <c r="G73" s="76">
        <f t="shared" si="2"/>
        <v>127.8</v>
      </c>
    </row>
    <row r="74" spans="1:7" ht="12" customHeight="1">
      <c r="A74" s="34">
        <v>15</v>
      </c>
      <c r="B74" s="35" t="s">
        <v>154</v>
      </c>
      <c r="C74" s="75" t="s">
        <v>38</v>
      </c>
      <c r="D74" s="175"/>
      <c r="E74" s="103"/>
      <c r="F74" s="155">
        <v>20</v>
      </c>
      <c r="G74" s="76">
        <f t="shared" si="2"/>
        <v>0</v>
      </c>
    </row>
    <row r="75" spans="1:7" ht="12">
      <c r="A75" s="37"/>
      <c r="B75" s="44" t="s">
        <v>156</v>
      </c>
      <c r="C75" s="75"/>
      <c r="D75" s="77"/>
      <c r="E75" s="98"/>
      <c r="F75" s="139"/>
      <c r="G75" s="80">
        <f>SUM(G60:G74)</f>
        <v>8292.914999999999</v>
      </c>
    </row>
    <row r="76" spans="1:7" ht="12" customHeight="1">
      <c r="A76" s="37"/>
      <c r="B76" s="81" t="s">
        <v>157</v>
      </c>
      <c r="C76" s="82"/>
      <c r="D76" s="83"/>
      <c r="E76" s="84"/>
      <c r="F76" s="140"/>
      <c r="G76" s="85">
        <f>(G75*15%)+G75</f>
        <v>9536.852249999998</v>
      </c>
    </row>
    <row r="77" spans="1:7" ht="12">
      <c r="A77" s="37"/>
      <c r="B77" s="81" t="s">
        <v>118</v>
      </c>
      <c r="C77" s="51"/>
      <c r="D77" s="86"/>
      <c r="E77" s="51"/>
      <c r="F77" s="141"/>
      <c r="G77" s="60">
        <f>G76*1.18</f>
        <v>11253.485654999997</v>
      </c>
    </row>
    <row r="78" spans="1:7" ht="12.75" customHeight="1">
      <c r="A78" s="37"/>
      <c r="B78" s="68" t="s">
        <v>119</v>
      </c>
      <c r="C78" s="15" t="s">
        <v>11</v>
      </c>
      <c r="D78" s="42"/>
      <c r="E78" s="42"/>
      <c r="F78" s="142"/>
      <c r="G78" s="28">
        <f>G77/C5/12</f>
        <v>0.20608514915943296</v>
      </c>
    </row>
    <row r="79" spans="1:7" ht="12">
      <c r="A79" s="19" t="s">
        <v>158</v>
      </c>
      <c r="B79" s="88" t="s">
        <v>40</v>
      </c>
      <c r="C79" s="89"/>
      <c r="D79" s="32" t="s">
        <v>144</v>
      </c>
      <c r="E79" s="17"/>
      <c r="F79" s="143"/>
      <c r="G79" s="17"/>
    </row>
    <row r="80" spans="1:7" ht="36">
      <c r="A80" s="37">
        <v>1</v>
      </c>
      <c r="B80" s="43" t="s">
        <v>41</v>
      </c>
      <c r="C80" s="90" t="s">
        <v>42</v>
      </c>
      <c r="D80" s="168">
        <v>20.7</v>
      </c>
      <c r="E80" s="59"/>
      <c r="F80" s="156">
        <v>709.5</v>
      </c>
      <c r="G80" s="91">
        <f>D80*F80</f>
        <v>14686.65</v>
      </c>
    </row>
    <row r="81" spans="1:7" ht="24">
      <c r="A81" s="37">
        <v>2</v>
      </c>
      <c r="B81" s="43" t="s">
        <v>43</v>
      </c>
      <c r="C81" s="90" t="s">
        <v>44</v>
      </c>
      <c r="D81" s="169">
        <v>2</v>
      </c>
      <c r="E81" s="59"/>
      <c r="F81" s="156">
        <v>273.21</v>
      </c>
      <c r="G81" s="91">
        <f aca="true" t="shared" si="3" ref="G81:G100">D81*F81</f>
        <v>546.42</v>
      </c>
    </row>
    <row r="82" spans="1:7" ht="24">
      <c r="A82" s="37">
        <v>3</v>
      </c>
      <c r="B82" s="43" t="s">
        <v>45</v>
      </c>
      <c r="C82" s="90" t="s">
        <v>44</v>
      </c>
      <c r="D82" s="169">
        <v>3</v>
      </c>
      <c r="E82" s="59"/>
      <c r="F82" s="156">
        <v>296.6</v>
      </c>
      <c r="G82" s="91">
        <f t="shared" si="3"/>
        <v>889.8000000000001</v>
      </c>
    </row>
    <row r="83" spans="1:7" ht="13.5" customHeight="1">
      <c r="A83" s="37">
        <v>4</v>
      </c>
      <c r="B83" s="43" t="s">
        <v>206</v>
      </c>
      <c r="C83" s="90" t="s">
        <v>46</v>
      </c>
      <c r="D83" s="169">
        <v>5</v>
      </c>
      <c r="E83" s="59"/>
      <c r="F83" s="156">
        <v>24.16</v>
      </c>
      <c r="G83" s="91">
        <f t="shared" si="3"/>
        <v>120.8</v>
      </c>
    </row>
    <row r="84" spans="1:7" ht="14.25" customHeight="1">
      <c r="A84" s="37">
        <v>5</v>
      </c>
      <c r="B84" s="43" t="s">
        <v>47</v>
      </c>
      <c r="C84" s="90" t="s">
        <v>48</v>
      </c>
      <c r="D84" s="169">
        <v>4</v>
      </c>
      <c r="E84" s="59"/>
      <c r="F84" s="156">
        <v>47.22</v>
      </c>
      <c r="G84" s="91">
        <f t="shared" si="3"/>
        <v>188.88</v>
      </c>
    </row>
    <row r="85" spans="1:7" ht="12.75" customHeight="1">
      <c r="A85" s="37">
        <v>6</v>
      </c>
      <c r="B85" s="43" t="s">
        <v>49</v>
      </c>
      <c r="C85" s="90" t="s">
        <v>50</v>
      </c>
      <c r="D85" s="169">
        <v>0</v>
      </c>
      <c r="E85" s="59"/>
      <c r="F85" s="156">
        <v>219.12</v>
      </c>
      <c r="G85" s="91">
        <f t="shared" si="3"/>
        <v>0</v>
      </c>
    </row>
    <row r="86" spans="1:7" ht="14.25" customHeight="1">
      <c r="A86" s="37">
        <v>7</v>
      </c>
      <c r="B86" s="43" t="s">
        <v>51</v>
      </c>
      <c r="C86" s="90" t="s">
        <v>52</v>
      </c>
      <c r="D86" s="169">
        <v>7</v>
      </c>
      <c r="E86" s="59"/>
      <c r="F86" s="156">
        <v>141.66</v>
      </c>
      <c r="G86" s="91">
        <f t="shared" si="3"/>
        <v>991.62</v>
      </c>
    </row>
    <row r="87" spans="1:7" ht="13.5" customHeight="1">
      <c r="A87" s="37">
        <v>8</v>
      </c>
      <c r="B87" s="43" t="s">
        <v>53</v>
      </c>
      <c r="C87" s="90" t="s">
        <v>46</v>
      </c>
      <c r="D87" s="169">
        <v>6</v>
      </c>
      <c r="E87" s="59"/>
      <c r="F87" s="156">
        <v>130.63</v>
      </c>
      <c r="G87" s="91">
        <f t="shared" si="3"/>
        <v>783.78</v>
      </c>
    </row>
    <row r="88" spans="1:7" ht="13.5" customHeight="1">
      <c r="A88" s="37">
        <v>9</v>
      </c>
      <c r="B88" s="43" t="s">
        <v>54</v>
      </c>
      <c r="C88" s="90" t="s">
        <v>46</v>
      </c>
      <c r="D88" s="169">
        <v>0</v>
      </c>
      <c r="E88" s="59"/>
      <c r="F88" s="156">
        <v>133.36</v>
      </c>
      <c r="G88" s="91">
        <f t="shared" si="3"/>
        <v>0</v>
      </c>
    </row>
    <row r="89" spans="1:7" ht="12">
      <c r="A89" s="37">
        <v>10</v>
      </c>
      <c r="B89" s="43" t="s">
        <v>55</v>
      </c>
      <c r="C89" s="90" t="s">
        <v>56</v>
      </c>
      <c r="D89" s="169">
        <v>14</v>
      </c>
      <c r="E89" s="59"/>
      <c r="F89" s="156">
        <v>102.88</v>
      </c>
      <c r="G89" s="91">
        <f t="shared" si="3"/>
        <v>1440.32</v>
      </c>
    </row>
    <row r="90" spans="1:7" ht="12" customHeight="1">
      <c r="A90" s="37">
        <v>11</v>
      </c>
      <c r="B90" s="43" t="s">
        <v>57</v>
      </c>
      <c r="C90" s="90" t="s">
        <v>58</v>
      </c>
      <c r="D90" s="169">
        <v>7</v>
      </c>
      <c r="E90" s="59"/>
      <c r="F90" s="156">
        <v>173.23</v>
      </c>
      <c r="G90" s="91">
        <f t="shared" si="3"/>
        <v>1212.61</v>
      </c>
    </row>
    <row r="91" spans="1:7" ht="14.25" customHeight="1">
      <c r="A91" s="37">
        <v>12</v>
      </c>
      <c r="B91" s="43" t="s">
        <v>59</v>
      </c>
      <c r="C91" s="90" t="s">
        <v>56</v>
      </c>
      <c r="D91" s="169">
        <v>4</v>
      </c>
      <c r="E91" s="59"/>
      <c r="F91" s="156">
        <v>292.31</v>
      </c>
      <c r="G91" s="91">
        <f t="shared" si="3"/>
        <v>1169.24</v>
      </c>
    </row>
    <row r="92" spans="1:7" ht="25.5" customHeight="1">
      <c r="A92" s="37">
        <v>13</v>
      </c>
      <c r="B92" s="43" t="s">
        <v>207</v>
      </c>
      <c r="C92" s="90" t="s">
        <v>60</v>
      </c>
      <c r="D92" s="169">
        <v>0.01</v>
      </c>
      <c r="E92" s="59"/>
      <c r="F92" s="156">
        <v>43464.48</v>
      </c>
      <c r="G92" s="91">
        <f t="shared" si="3"/>
        <v>434.64480000000003</v>
      </c>
    </row>
    <row r="93" spans="1:7" ht="12.75" customHeight="1">
      <c r="A93" s="37">
        <v>14</v>
      </c>
      <c r="B93" s="188" t="s">
        <v>251</v>
      </c>
      <c r="C93" s="90" t="s">
        <v>252</v>
      </c>
      <c r="D93" s="169">
        <v>4</v>
      </c>
      <c r="E93" s="59"/>
      <c r="F93" s="156">
        <v>99.33</v>
      </c>
      <c r="G93" s="91">
        <f t="shared" si="3"/>
        <v>397.32</v>
      </c>
    </row>
    <row r="94" spans="1:7" ht="12">
      <c r="A94" s="37">
        <v>15</v>
      </c>
      <c r="B94" s="43" t="s">
        <v>62</v>
      </c>
      <c r="C94" s="90" t="s">
        <v>189</v>
      </c>
      <c r="D94" s="169">
        <v>12</v>
      </c>
      <c r="E94" s="59"/>
      <c r="F94" s="156">
        <v>53.21</v>
      </c>
      <c r="G94" s="91">
        <f t="shared" si="3"/>
        <v>638.52</v>
      </c>
    </row>
    <row r="95" spans="1:7" ht="12">
      <c r="A95" s="37">
        <v>16</v>
      </c>
      <c r="B95" s="43" t="s">
        <v>63</v>
      </c>
      <c r="C95" s="90" t="s">
        <v>61</v>
      </c>
      <c r="D95" s="180">
        <v>267.2</v>
      </c>
      <c r="E95" s="59"/>
      <c r="F95" s="156">
        <v>45.9</v>
      </c>
      <c r="G95" s="91">
        <f t="shared" si="3"/>
        <v>12264.48</v>
      </c>
    </row>
    <row r="96" spans="1:7" ht="12">
      <c r="A96" s="37">
        <v>17</v>
      </c>
      <c r="B96" s="43" t="s">
        <v>64</v>
      </c>
      <c r="C96" s="90" t="s">
        <v>56</v>
      </c>
      <c r="D96" s="169">
        <v>1</v>
      </c>
      <c r="E96" s="59"/>
      <c r="F96" s="156">
        <v>90.46</v>
      </c>
      <c r="G96" s="91">
        <f t="shared" si="3"/>
        <v>90.46</v>
      </c>
    </row>
    <row r="97" spans="1:7" ht="12">
      <c r="A97" s="37">
        <v>18</v>
      </c>
      <c r="B97" s="43" t="s">
        <v>66</v>
      </c>
      <c r="C97" s="90" t="s">
        <v>65</v>
      </c>
      <c r="D97" s="169">
        <v>1</v>
      </c>
      <c r="E97" s="59"/>
      <c r="F97" s="156">
        <v>363.31</v>
      </c>
      <c r="G97" s="91">
        <f t="shared" si="3"/>
        <v>363.31</v>
      </c>
    </row>
    <row r="98" spans="1:7" ht="12">
      <c r="A98" s="37">
        <v>19</v>
      </c>
      <c r="B98" s="43" t="s">
        <v>209</v>
      </c>
      <c r="C98" s="90" t="s">
        <v>50</v>
      </c>
      <c r="D98" s="180">
        <v>127</v>
      </c>
      <c r="E98" s="59"/>
      <c r="F98" s="156">
        <v>59.13</v>
      </c>
      <c r="G98" s="91">
        <f t="shared" si="3"/>
        <v>7509.51</v>
      </c>
    </row>
    <row r="99" spans="1:7" ht="12">
      <c r="A99" s="37">
        <v>20</v>
      </c>
      <c r="B99" s="43" t="s">
        <v>208</v>
      </c>
      <c r="C99" s="90" t="s">
        <v>61</v>
      </c>
      <c r="D99" s="169">
        <v>28.7</v>
      </c>
      <c r="E99" s="59"/>
      <c r="F99" s="156">
        <v>7.98</v>
      </c>
      <c r="G99" s="91">
        <f t="shared" si="3"/>
        <v>229.026</v>
      </c>
    </row>
    <row r="100" spans="1:7" ht="14.25" customHeight="1">
      <c r="A100" s="37">
        <v>21</v>
      </c>
      <c r="B100" s="43" t="s">
        <v>210</v>
      </c>
      <c r="C100" s="90" t="s">
        <v>56</v>
      </c>
      <c r="D100" s="169">
        <v>7</v>
      </c>
      <c r="E100" s="59"/>
      <c r="F100" s="156">
        <v>135.58</v>
      </c>
      <c r="G100" s="91">
        <f t="shared" si="3"/>
        <v>949.0600000000001</v>
      </c>
    </row>
    <row r="101" spans="1:7" ht="12">
      <c r="A101" s="37"/>
      <c r="B101" s="44" t="s">
        <v>156</v>
      </c>
      <c r="C101" s="92"/>
      <c r="D101" s="58"/>
      <c r="E101" s="58"/>
      <c r="F101" s="144"/>
      <c r="G101" s="91">
        <f>SUM(G80:G100)</f>
        <v>44906.45079999999</v>
      </c>
    </row>
    <row r="102" spans="1:7" ht="13.5" customHeight="1">
      <c r="A102" s="37"/>
      <c r="B102" s="81" t="s">
        <v>157</v>
      </c>
      <c r="C102" s="92"/>
      <c r="D102" s="58"/>
      <c r="E102" s="58"/>
      <c r="F102" s="144"/>
      <c r="G102" s="91">
        <f>G101*1.15</f>
        <v>51642.41841999999</v>
      </c>
    </row>
    <row r="103" spans="1:7" ht="12.75" customHeight="1">
      <c r="A103" s="37"/>
      <c r="B103" s="81" t="s">
        <v>118</v>
      </c>
      <c r="C103" s="92"/>
      <c r="D103" s="58"/>
      <c r="E103" s="58"/>
      <c r="F103" s="144"/>
      <c r="G103" s="62">
        <f>G102*1.18</f>
        <v>60938.053735599984</v>
      </c>
    </row>
    <row r="104" spans="1:7" ht="12.75" customHeight="1">
      <c r="A104" s="37"/>
      <c r="B104" s="68" t="s">
        <v>119</v>
      </c>
      <c r="C104" s="15" t="s">
        <v>11</v>
      </c>
      <c r="D104" s="58"/>
      <c r="E104" s="58"/>
      <c r="F104" s="144"/>
      <c r="G104" s="62">
        <f>G103/C5/12</f>
        <v>1.1159589373988203</v>
      </c>
    </row>
    <row r="105" spans="1:7" ht="12.75" customHeight="1">
      <c r="A105" s="19" t="s">
        <v>159</v>
      </c>
      <c r="B105" s="88" t="s">
        <v>67</v>
      </c>
      <c r="C105" s="90"/>
      <c r="D105" s="32" t="s">
        <v>144</v>
      </c>
      <c r="E105" s="57"/>
      <c r="F105" s="145"/>
      <c r="G105" s="58"/>
    </row>
    <row r="106" spans="1:7" ht="12" customHeight="1">
      <c r="A106" s="37">
        <v>1</v>
      </c>
      <c r="B106" s="43" t="s">
        <v>68</v>
      </c>
      <c r="C106" s="90" t="s">
        <v>42</v>
      </c>
      <c r="D106" s="169">
        <v>10.7</v>
      </c>
      <c r="E106" s="59"/>
      <c r="F106" s="156">
        <v>709.5</v>
      </c>
      <c r="G106" s="91">
        <f>D106*F106</f>
        <v>7591.65</v>
      </c>
    </row>
    <row r="107" spans="1:7" ht="13.5" customHeight="1">
      <c r="A107" s="37">
        <v>2</v>
      </c>
      <c r="B107" s="43" t="s">
        <v>69</v>
      </c>
      <c r="C107" s="90" t="s">
        <v>70</v>
      </c>
      <c r="D107" s="169">
        <v>3</v>
      </c>
      <c r="E107" s="59"/>
      <c r="F107" s="156">
        <v>1630.65</v>
      </c>
      <c r="G107" s="91">
        <f aca="true" t="shared" si="4" ref="G107:G116">D107*F107</f>
        <v>4891.950000000001</v>
      </c>
    </row>
    <row r="108" spans="1:7" ht="12">
      <c r="A108" s="37">
        <v>3</v>
      </c>
      <c r="B108" s="43" t="s">
        <v>71</v>
      </c>
      <c r="C108" s="90" t="s">
        <v>70</v>
      </c>
      <c r="D108" s="169">
        <v>13</v>
      </c>
      <c r="E108" s="59"/>
      <c r="F108" s="156">
        <v>209.3</v>
      </c>
      <c r="G108" s="91">
        <f t="shared" si="4"/>
        <v>2720.9</v>
      </c>
    </row>
    <row r="109" spans="1:7" ht="14.25" customHeight="1">
      <c r="A109" s="37">
        <v>4</v>
      </c>
      <c r="B109" s="43" t="s">
        <v>72</v>
      </c>
      <c r="C109" s="90" t="s">
        <v>73</v>
      </c>
      <c r="D109" s="169">
        <v>14</v>
      </c>
      <c r="E109" s="59"/>
      <c r="F109" s="156">
        <v>99.33</v>
      </c>
      <c r="G109" s="91">
        <f t="shared" si="4"/>
        <v>1390.62</v>
      </c>
    </row>
    <row r="110" spans="1:7" ht="12">
      <c r="A110" s="37">
        <v>5</v>
      </c>
      <c r="B110" s="43" t="s">
        <v>74</v>
      </c>
      <c r="C110" s="90" t="s">
        <v>56</v>
      </c>
      <c r="D110" s="169">
        <v>5</v>
      </c>
      <c r="E110" s="59"/>
      <c r="F110" s="156">
        <v>46.21</v>
      </c>
      <c r="G110" s="91">
        <f t="shared" si="4"/>
        <v>231.05</v>
      </c>
    </row>
    <row r="111" spans="1:7" ht="12">
      <c r="A111" s="37">
        <v>6</v>
      </c>
      <c r="B111" s="43" t="s">
        <v>75</v>
      </c>
      <c r="C111" s="90" t="s">
        <v>56</v>
      </c>
      <c r="D111" s="169">
        <v>3</v>
      </c>
      <c r="E111" s="59"/>
      <c r="F111" s="156">
        <v>266.16</v>
      </c>
      <c r="G111" s="91">
        <f t="shared" si="4"/>
        <v>798.48</v>
      </c>
    </row>
    <row r="112" spans="1:7" ht="12">
      <c r="A112" s="37">
        <v>7</v>
      </c>
      <c r="B112" s="43" t="s">
        <v>76</v>
      </c>
      <c r="C112" s="90" t="s">
        <v>56</v>
      </c>
      <c r="D112" s="169">
        <v>0</v>
      </c>
      <c r="E112" s="59"/>
      <c r="F112" s="156">
        <v>189.83</v>
      </c>
      <c r="G112" s="91">
        <f t="shared" si="4"/>
        <v>0</v>
      </c>
    </row>
    <row r="113" spans="1:7" ht="12">
      <c r="A113" s="37">
        <v>8</v>
      </c>
      <c r="B113" s="43" t="s">
        <v>77</v>
      </c>
      <c r="C113" s="90" t="s">
        <v>56</v>
      </c>
      <c r="D113" s="169">
        <v>5</v>
      </c>
      <c r="E113" s="59"/>
      <c r="F113" s="156">
        <v>52.4</v>
      </c>
      <c r="G113" s="91">
        <f t="shared" si="4"/>
        <v>262</v>
      </c>
    </row>
    <row r="114" spans="1:7" ht="24">
      <c r="A114" s="37">
        <v>9</v>
      </c>
      <c r="B114" s="43" t="s">
        <v>78</v>
      </c>
      <c r="C114" s="90" t="s">
        <v>56</v>
      </c>
      <c r="D114" s="169">
        <v>1</v>
      </c>
      <c r="E114" s="59"/>
      <c r="F114" s="156">
        <v>237.5</v>
      </c>
      <c r="G114" s="91">
        <f t="shared" si="4"/>
        <v>237.5</v>
      </c>
    </row>
    <row r="115" spans="1:7" ht="12" customHeight="1">
      <c r="A115" s="37">
        <v>10</v>
      </c>
      <c r="B115" s="43" t="s">
        <v>80</v>
      </c>
      <c r="C115" s="90" t="s">
        <v>56</v>
      </c>
      <c r="D115" s="169">
        <v>0</v>
      </c>
      <c r="E115" s="59"/>
      <c r="F115" s="156">
        <v>60.31</v>
      </c>
      <c r="G115" s="91">
        <f t="shared" si="4"/>
        <v>0</v>
      </c>
    </row>
    <row r="116" spans="1:7" ht="12.75" customHeight="1">
      <c r="A116" s="37">
        <v>11</v>
      </c>
      <c r="B116" s="43" t="s">
        <v>81</v>
      </c>
      <c r="C116" s="90" t="s">
        <v>65</v>
      </c>
      <c r="D116" s="169">
        <v>12.7</v>
      </c>
      <c r="E116" s="59"/>
      <c r="F116" s="156">
        <v>70.28</v>
      </c>
      <c r="G116" s="91">
        <f t="shared" si="4"/>
        <v>892.5559999999999</v>
      </c>
    </row>
    <row r="117" spans="1:7" ht="13.5" customHeight="1">
      <c r="A117" s="37"/>
      <c r="B117" s="44" t="s">
        <v>156</v>
      </c>
      <c r="C117" s="58"/>
      <c r="D117" s="92"/>
      <c r="E117" s="58"/>
      <c r="F117" s="144"/>
      <c r="G117" s="91">
        <f>SUM(G106:G116)</f>
        <v>19016.706</v>
      </c>
    </row>
    <row r="118" spans="1:7" ht="12">
      <c r="A118" s="37"/>
      <c r="B118" s="81" t="s">
        <v>157</v>
      </c>
      <c r="C118" s="58"/>
      <c r="D118" s="58"/>
      <c r="E118" s="58"/>
      <c r="F118" s="144"/>
      <c r="G118" s="91">
        <f>G117*1.15</f>
        <v>21869.211899999995</v>
      </c>
    </row>
    <row r="119" spans="1:7" ht="15" customHeight="1">
      <c r="A119" s="37"/>
      <c r="B119" s="81" t="s">
        <v>118</v>
      </c>
      <c r="C119" s="58"/>
      <c r="D119" s="58"/>
      <c r="E119" s="58"/>
      <c r="F119" s="144"/>
      <c r="G119" s="62">
        <f>G118*1.18</f>
        <v>25805.670041999994</v>
      </c>
    </row>
    <row r="120" spans="1:7" ht="12">
      <c r="A120" s="37"/>
      <c r="B120" s="68" t="s">
        <v>119</v>
      </c>
      <c r="C120" s="16" t="s">
        <v>11</v>
      </c>
      <c r="D120" s="58"/>
      <c r="E120" s="58"/>
      <c r="F120" s="144"/>
      <c r="G120" s="62">
        <f>G119/C5/12</f>
        <v>0.4725793876497087</v>
      </c>
    </row>
    <row r="121" spans="1:7" ht="24" customHeight="1">
      <c r="A121" s="19" t="s">
        <v>160</v>
      </c>
      <c r="B121" s="93" t="s">
        <v>161</v>
      </c>
      <c r="C121" s="24"/>
      <c r="D121" s="32"/>
      <c r="E121" s="58"/>
      <c r="F121" s="144"/>
      <c r="G121" s="62"/>
    </row>
    <row r="122" spans="1:7" ht="24">
      <c r="A122" s="17">
        <v>1</v>
      </c>
      <c r="B122" s="35" t="s">
        <v>162</v>
      </c>
      <c r="C122" s="15" t="s">
        <v>163</v>
      </c>
      <c r="D122" s="163">
        <v>1</v>
      </c>
      <c r="E122" s="163">
        <v>12</v>
      </c>
      <c r="F122" s="162">
        <v>174.45</v>
      </c>
      <c r="G122" s="91">
        <f>D122*F122*E122</f>
        <v>2093.3999999999996</v>
      </c>
    </row>
    <row r="123" spans="1:7" ht="13.5" customHeight="1">
      <c r="A123" s="17">
        <v>2</v>
      </c>
      <c r="B123" s="37" t="s">
        <v>164</v>
      </c>
      <c r="C123" s="15" t="s">
        <v>163</v>
      </c>
      <c r="D123" s="163">
        <v>1</v>
      </c>
      <c r="E123" s="163">
        <v>12</v>
      </c>
      <c r="F123" s="162">
        <v>87.23</v>
      </c>
      <c r="G123" s="91">
        <f>D123*F123*E123</f>
        <v>1046.76</v>
      </c>
    </row>
    <row r="124" spans="1:7" ht="12">
      <c r="A124" s="17">
        <v>3</v>
      </c>
      <c r="B124" s="37" t="s">
        <v>165</v>
      </c>
      <c r="C124" s="15" t="s">
        <v>163</v>
      </c>
      <c r="D124" s="163">
        <v>1</v>
      </c>
      <c r="E124" s="163">
        <v>3</v>
      </c>
      <c r="F124" s="162">
        <v>174.45</v>
      </c>
      <c r="G124" s="91">
        <f>D124*F124*E124</f>
        <v>523.3499999999999</v>
      </c>
    </row>
    <row r="125" spans="1:7" ht="12" customHeight="1">
      <c r="A125" s="17">
        <v>4</v>
      </c>
      <c r="B125" s="37" t="s">
        <v>253</v>
      </c>
      <c r="C125" s="15" t="s">
        <v>163</v>
      </c>
      <c r="D125" s="163">
        <v>1</v>
      </c>
      <c r="E125" s="163">
        <v>0.33</v>
      </c>
      <c r="F125" s="162">
        <v>13248.83</v>
      </c>
      <c r="G125" s="91">
        <f>D125*F125*E125</f>
        <v>4372.1139</v>
      </c>
    </row>
    <row r="126" spans="1:7" ht="12">
      <c r="A126" s="17">
        <v>5</v>
      </c>
      <c r="B126" s="37" t="s">
        <v>254</v>
      </c>
      <c r="C126" s="15" t="s">
        <v>163</v>
      </c>
      <c r="D126" s="163">
        <v>1</v>
      </c>
      <c r="E126" s="163">
        <v>0.33</v>
      </c>
      <c r="F126" s="162">
        <v>8853.93</v>
      </c>
      <c r="G126" s="91">
        <f>D126*F126*E126</f>
        <v>2921.7969000000003</v>
      </c>
    </row>
    <row r="127" spans="1:7" ht="12">
      <c r="A127" s="17"/>
      <c r="B127" s="44" t="s">
        <v>156</v>
      </c>
      <c r="C127" s="16"/>
      <c r="D127" s="58"/>
      <c r="E127" s="58"/>
      <c r="F127" s="144"/>
      <c r="G127" s="91">
        <f>G122+G123+G124+G125+G126</f>
        <v>10957.4208</v>
      </c>
    </row>
    <row r="128" spans="1:7" ht="12">
      <c r="A128" s="17"/>
      <c r="B128" s="81" t="s">
        <v>157</v>
      </c>
      <c r="C128" s="16"/>
      <c r="D128" s="58"/>
      <c r="E128" s="58"/>
      <c r="F128" s="144"/>
      <c r="G128" s="91">
        <f>G127*1.15</f>
        <v>12601.033919999998</v>
      </c>
    </row>
    <row r="129" spans="1:7" ht="12">
      <c r="A129" s="17"/>
      <c r="B129" s="81" t="s">
        <v>118</v>
      </c>
      <c r="C129" s="16"/>
      <c r="D129" s="58"/>
      <c r="E129" s="58"/>
      <c r="F129" s="144"/>
      <c r="G129" s="62">
        <f>G128*1.18</f>
        <v>14869.220025599996</v>
      </c>
    </row>
    <row r="130" spans="1:7" ht="12">
      <c r="A130" s="37"/>
      <c r="B130" s="68" t="s">
        <v>119</v>
      </c>
      <c r="C130" s="16" t="s">
        <v>166</v>
      </c>
      <c r="D130" s="58"/>
      <c r="E130" s="58"/>
      <c r="F130" s="144"/>
      <c r="G130" s="62">
        <f>G129/C5/12</f>
        <v>0.2723001140094494</v>
      </c>
    </row>
    <row r="131" spans="1:7" ht="12">
      <c r="A131" s="19" t="s">
        <v>167</v>
      </c>
      <c r="B131" s="45" t="s">
        <v>82</v>
      </c>
      <c r="C131" s="45"/>
      <c r="D131" s="32" t="s">
        <v>144</v>
      </c>
      <c r="E131" s="45"/>
      <c r="F131" s="118"/>
      <c r="G131" s="45"/>
    </row>
    <row r="132" spans="1:7" ht="24">
      <c r="A132" s="12">
        <v>1</v>
      </c>
      <c r="B132" s="47" t="s">
        <v>168</v>
      </c>
      <c r="C132" s="94" t="s">
        <v>79</v>
      </c>
      <c r="D132" s="170">
        <v>2</v>
      </c>
      <c r="E132" s="95"/>
      <c r="F132" s="157">
        <v>86.93</v>
      </c>
      <c r="G132" s="46">
        <f>D132*F132</f>
        <v>173.86</v>
      </c>
    </row>
    <row r="133" spans="1:7" ht="12">
      <c r="A133" s="12">
        <v>2</v>
      </c>
      <c r="B133" s="40" t="s">
        <v>83</v>
      </c>
      <c r="C133" s="94" t="s">
        <v>84</v>
      </c>
      <c r="D133" s="170">
        <v>7</v>
      </c>
      <c r="E133" s="95"/>
      <c r="F133" s="157">
        <v>30.15</v>
      </c>
      <c r="G133" s="46">
        <f aca="true" t="shared" si="5" ref="G133:G153">D133*F133</f>
        <v>211.04999999999998</v>
      </c>
    </row>
    <row r="134" spans="1:7" ht="12">
      <c r="A134" s="12">
        <v>3</v>
      </c>
      <c r="B134" s="40" t="s">
        <v>85</v>
      </c>
      <c r="C134" s="94" t="s">
        <v>86</v>
      </c>
      <c r="D134" s="170">
        <v>7</v>
      </c>
      <c r="E134" s="95"/>
      <c r="F134" s="158">
        <v>354.75</v>
      </c>
      <c r="G134" s="46">
        <f t="shared" si="5"/>
        <v>2483.25</v>
      </c>
    </row>
    <row r="135" spans="1:7" ht="12">
      <c r="A135" s="12">
        <v>4</v>
      </c>
      <c r="B135" s="40" t="s">
        <v>169</v>
      </c>
      <c r="C135" s="94" t="s">
        <v>87</v>
      </c>
      <c r="D135" s="170">
        <v>2</v>
      </c>
      <c r="E135" s="95"/>
      <c r="F135" s="157">
        <v>190.74</v>
      </c>
      <c r="G135" s="46">
        <f t="shared" si="5"/>
        <v>381.48</v>
      </c>
    </row>
    <row r="136" spans="1:7" ht="24">
      <c r="A136" s="12">
        <v>5</v>
      </c>
      <c r="B136" s="40" t="s">
        <v>170</v>
      </c>
      <c r="C136" s="94" t="s">
        <v>56</v>
      </c>
      <c r="D136" s="170">
        <v>2</v>
      </c>
      <c r="E136" s="95"/>
      <c r="F136" s="157">
        <v>248.34</v>
      </c>
      <c r="G136" s="46">
        <f t="shared" si="5"/>
        <v>496.68</v>
      </c>
    </row>
    <row r="137" spans="1:7" ht="12">
      <c r="A137" s="12">
        <v>6</v>
      </c>
      <c r="B137" s="40" t="s">
        <v>88</v>
      </c>
      <c r="C137" s="94" t="s">
        <v>56</v>
      </c>
      <c r="D137" s="170">
        <v>0</v>
      </c>
      <c r="E137" s="95"/>
      <c r="F137" s="157">
        <v>88.69</v>
      </c>
      <c r="G137" s="46">
        <f t="shared" si="5"/>
        <v>0</v>
      </c>
    </row>
    <row r="138" spans="1:7" ht="12">
      <c r="A138" s="12">
        <v>7</v>
      </c>
      <c r="B138" s="40" t="s">
        <v>171</v>
      </c>
      <c r="C138" s="94" t="s">
        <v>89</v>
      </c>
      <c r="D138" s="170">
        <v>150</v>
      </c>
      <c r="E138" s="95"/>
      <c r="F138" s="157">
        <v>2.13</v>
      </c>
      <c r="G138" s="46">
        <f t="shared" si="5"/>
        <v>319.5</v>
      </c>
    </row>
    <row r="139" spans="1:7" ht="12">
      <c r="A139" s="12">
        <v>8</v>
      </c>
      <c r="B139" s="47" t="s">
        <v>172</v>
      </c>
      <c r="C139" s="94" t="s">
        <v>56</v>
      </c>
      <c r="D139" s="170">
        <v>1</v>
      </c>
      <c r="E139" s="95"/>
      <c r="F139" s="157">
        <v>63.87</v>
      </c>
      <c r="G139" s="46">
        <f t="shared" si="5"/>
        <v>63.87</v>
      </c>
    </row>
    <row r="140" spans="1:7" ht="12">
      <c r="A140" s="12">
        <v>9</v>
      </c>
      <c r="B140" s="47" t="s">
        <v>173</v>
      </c>
      <c r="C140" s="94" t="s">
        <v>48</v>
      </c>
      <c r="D140" s="170">
        <v>0</v>
      </c>
      <c r="E140" s="95"/>
      <c r="F140" s="157">
        <v>220.9</v>
      </c>
      <c r="G140" s="46">
        <f t="shared" si="5"/>
        <v>0</v>
      </c>
    </row>
    <row r="141" spans="1:7" ht="12">
      <c r="A141" s="48">
        <v>10</v>
      </c>
      <c r="B141" s="47" t="s">
        <v>90</v>
      </c>
      <c r="C141" s="94" t="s">
        <v>89</v>
      </c>
      <c r="D141" s="170">
        <v>126</v>
      </c>
      <c r="E141" s="95"/>
      <c r="F141" s="157">
        <v>14.19</v>
      </c>
      <c r="G141" s="46">
        <f t="shared" si="5"/>
        <v>1787.9399999999998</v>
      </c>
    </row>
    <row r="142" spans="1:7" ht="12">
      <c r="A142" s="48">
        <v>11</v>
      </c>
      <c r="B142" s="47" t="s">
        <v>174</v>
      </c>
      <c r="C142" s="94" t="s">
        <v>56</v>
      </c>
      <c r="D142" s="170">
        <v>0</v>
      </c>
      <c r="E142" s="95"/>
      <c r="F142" s="157">
        <v>183.33</v>
      </c>
      <c r="G142" s="46">
        <f t="shared" si="5"/>
        <v>0</v>
      </c>
    </row>
    <row r="143" spans="1:7" ht="12">
      <c r="A143" s="48">
        <v>12</v>
      </c>
      <c r="B143" s="47" t="s">
        <v>175</v>
      </c>
      <c r="C143" s="94" t="s">
        <v>56</v>
      </c>
      <c r="D143" s="170">
        <v>1</v>
      </c>
      <c r="E143" s="95"/>
      <c r="F143" s="157">
        <v>102.01</v>
      </c>
      <c r="G143" s="46">
        <f t="shared" si="5"/>
        <v>102.01</v>
      </c>
    </row>
    <row r="144" spans="1:7" ht="12">
      <c r="A144" s="48">
        <v>13</v>
      </c>
      <c r="B144" s="47" t="s">
        <v>176</v>
      </c>
      <c r="C144" s="94" t="s">
        <v>56</v>
      </c>
      <c r="D144" s="170">
        <v>1</v>
      </c>
      <c r="E144" s="95"/>
      <c r="F144" s="157">
        <v>84.25</v>
      </c>
      <c r="G144" s="46">
        <f t="shared" si="5"/>
        <v>84.25</v>
      </c>
    </row>
    <row r="145" spans="1:7" ht="12">
      <c r="A145" s="48">
        <v>14</v>
      </c>
      <c r="B145" s="47" t="s">
        <v>177</v>
      </c>
      <c r="C145" s="94" t="s">
        <v>56</v>
      </c>
      <c r="D145" s="170">
        <v>1</v>
      </c>
      <c r="E145" s="95"/>
      <c r="F145" s="157">
        <v>393.15</v>
      </c>
      <c r="G145" s="46">
        <f t="shared" si="5"/>
        <v>393.15</v>
      </c>
    </row>
    <row r="146" spans="1:7" ht="12">
      <c r="A146" s="48">
        <v>15</v>
      </c>
      <c r="B146" s="47" t="s">
        <v>178</v>
      </c>
      <c r="C146" s="94" t="s">
        <v>89</v>
      </c>
      <c r="D146" s="170">
        <v>0</v>
      </c>
      <c r="E146" s="95"/>
      <c r="F146" s="157">
        <v>179.68</v>
      </c>
      <c r="G146" s="46">
        <f t="shared" si="5"/>
        <v>0</v>
      </c>
    </row>
    <row r="147" spans="1:7" ht="12">
      <c r="A147" s="48">
        <v>16</v>
      </c>
      <c r="B147" s="47" t="s">
        <v>179</v>
      </c>
      <c r="C147" s="94" t="s">
        <v>91</v>
      </c>
      <c r="D147" s="170">
        <v>2</v>
      </c>
      <c r="E147" s="95"/>
      <c r="F147" s="157">
        <v>135.49</v>
      </c>
      <c r="G147" s="46">
        <f t="shared" si="5"/>
        <v>270.98</v>
      </c>
    </row>
    <row r="148" spans="1:7" ht="12">
      <c r="A148" s="48">
        <v>17</v>
      </c>
      <c r="B148" s="47" t="s">
        <v>92</v>
      </c>
      <c r="C148" s="94" t="s">
        <v>93</v>
      </c>
      <c r="D148" s="170">
        <v>6</v>
      </c>
      <c r="E148" s="95"/>
      <c r="F148" s="157">
        <v>63.87</v>
      </c>
      <c r="G148" s="46">
        <f t="shared" si="5"/>
        <v>383.21999999999997</v>
      </c>
    </row>
    <row r="149" spans="1:7" ht="12">
      <c r="A149" s="48">
        <v>18</v>
      </c>
      <c r="B149" s="47" t="s">
        <v>94</v>
      </c>
      <c r="C149" s="94" t="s">
        <v>31</v>
      </c>
      <c r="D149" s="170">
        <v>2.8</v>
      </c>
      <c r="E149" s="95"/>
      <c r="F149" s="157">
        <v>709.5</v>
      </c>
      <c r="G149" s="46">
        <f t="shared" si="5"/>
        <v>1986.6</v>
      </c>
    </row>
    <row r="150" spans="1:7" ht="24">
      <c r="A150" s="48">
        <v>19</v>
      </c>
      <c r="B150" s="47" t="s">
        <v>180</v>
      </c>
      <c r="C150" s="94" t="s">
        <v>56</v>
      </c>
      <c r="D150" s="170">
        <v>11</v>
      </c>
      <c r="E150" s="95"/>
      <c r="F150" s="157">
        <v>35.48</v>
      </c>
      <c r="G150" s="46">
        <f t="shared" si="5"/>
        <v>390.28</v>
      </c>
    </row>
    <row r="151" spans="1:7" ht="12">
      <c r="A151" s="48">
        <v>20</v>
      </c>
      <c r="B151" s="47" t="s">
        <v>95</v>
      </c>
      <c r="C151" s="94" t="s">
        <v>56</v>
      </c>
      <c r="D151" s="171">
        <v>1</v>
      </c>
      <c r="E151" s="95"/>
      <c r="F151" s="159">
        <v>248.34</v>
      </c>
      <c r="G151" s="46">
        <f t="shared" si="5"/>
        <v>248.34</v>
      </c>
    </row>
    <row r="152" spans="1:7" ht="12">
      <c r="A152" s="12">
        <v>21</v>
      </c>
      <c r="B152" s="50" t="s">
        <v>96</v>
      </c>
      <c r="C152" s="94" t="s">
        <v>181</v>
      </c>
      <c r="D152" s="172">
        <v>0</v>
      </c>
      <c r="E152" s="95"/>
      <c r="F152" s="154">
        <v>177.38</v>
      </c>
      <c r="G152" s="46">
        <f t="shared" si="5"/>
        <v>0</v>
      </c>
    </row>
    <row r="153" spans="1:7" ht="12">
      <c r="A153" s="12">
        <v>22</v>
      </c>
      <c r="B153" s="50" t="s">
        <v>97</v>
      </c>
      <c r="C153" s="94" t="s">
        <v>56</v>
      </c>
      <c r="D153" s="172">
        <v>0</v>
      </c>
      <c r="E153" s="95"/>
      <c r="F153" s="159">
        <v>58.53</v>
      </c>
      <c r="G153" s="46">
        <f t="shared" si="5"/>
        <v>0</v>
      </c>
    </row>
    <row r="154" spans="1:7" ht="12">
      <c r="A154" s="12"/>
      <c r="B154" s="44" t="s">
        <v>156</v>
      </c>
      <c r="C154" s="86"/>
      <c r="D154" s="87"/>
      <c r="E154" s="49"/>
      <c r="F154" s="134"/>
      <c r="G154" s="52">
        <f>SUM(G132:G153)</f>
        <v>9776.46</v>
      </c>
    </row>
    <row r="155" spans="1:7" ht="12">
      <c r="A155" s="12"/>
      <c r="B155" s="81" t="s">
        <v>157</v>
      </c>
      <c r="C155" s="86"/>
      <c r="D155" s="87"/>
      <c r="E155" s="49"/>
      <c r="F155" s="134"/>
      <c r="G155" s="52">
        <f>(G154*15%)+G154</f>
        <v>11242.928999999998</v>
      </c>
    </row>
    <row r="156" spans="1:7" ht="12">
      <c r="A156" s="12"/>
      <c r="B156" s="81" t="s">
        <v>118</v>
      </c>
      <c r="C156" s="86"/>
      <c r="D156" s="87"/>
      <c r="E156" s="49"/>
      <c r="F156" s="134"/>
      <c r="G156" s="60">
        <f>G155*1.18</f>
        <v>13266.656219999997</v>
      </c>
    </row>
    <row r="157" spans="1:7" ht="12">
      <c r="A157" s="12"/>
      <c r="B157" s="68" t="s">
        <v>119</v>
      </c>
      <c r="C157" s="15" t="s">
        <v>11</v>
      </c>
      <c r="D157" s="87"/>
      <c r="E157" s="49"/>
      <c r="F157" s="134"/>
      <c r="G157" s="60">
        <f>G156/C5/12</f>
        <v>0.2429523535875178</v>
      </c>
    </row>
    <row r="158" spans="1:7" ht="12">
      <c r="A158" s="19" t="s">
        <v>182</v>
      </c>
      <c r="B158" s="22" t="s">
        <v>98</v>
      </c>
      <c r="C158" s="15" t="s">
        <v>99</v>
      </c>
      <c r="D158" s="132">
        <f>C5</f>
        <v>4550.5</v>
      </c>
      <c r="E158" s="23"/>
      <c r="F158" s="160">
        <v>2.26</v>
      </c>
      <c r="G158" s="53">
        <f>D158*F158*12</f>
        <v>123409.56</v>
      </c>
    </row>
    <row r="159" spans="1:7" ht="12">
      <c r="A159" s="19"/>
      <c r="B159" s="22"/>
      <c r="C159" s="15"/>
      <c r="D159" s="96"/>
      <c r="E159" s="23"/>
      <c r="F159" s="146"/>
      <c r="G159" s="53"/>
    </row>
    <row r="160" spans="1:7" ht="12">
      <c r="A160" s="19" t="s">
        <v>21</v>
      </c>
      <c r="B160" s="31" t="s">
        <v>101</v>
      </c>
      <c r="C160" s="15" t="s">
        <v>99</v>
      </c>
      <c r="D160" s="132">
        <f>C5</f>
        <v>4550.5</v>
      </c>
      <c r="E160" s="23"/>
      <c r="F160" s="160">
        <v>2.67</v>
      </c>
      <c r="G160" s="53">
        <f>D160*F160*12</f>
        <v>145798.02</v>
      </c>
    </row>
    <row r="161" spans="1:7" ht="12">
      <c r="A161" s="19"/>
      <c r="B161" s="31"/>
      <c r="C161" s="15"/>
      <c r="D161" s="96"/>
      <c r="E161" s="23"/>
      <c r="F161" s="146"/>
      <c r="G161" s="53"/>
    </row>
    <row r="162" spans="1:7" ht="12">
      <c r="A162" s="19" t="s">
        <v>23</v>
      </c>
      <c r="B162" s="30" t="s">
        <v>20</v>
      </c>
      <c r="C162" s="16" t="s">
        <v>11</v>
      </c>
      <c r="D162" s="132">
        <f>C5</f>
        <v>4550.5</v>
      </c>
      <c r="E162" s="23"/>
      <c r="F162" s="148">
        <v>1.69</v>
      </c>
      <c r="G162" s="25">
        <f>F162*D162*12</f>
        <v>92284.13999999998</v>
      </c>
    </row>
    <row r="163" spans="1:7" ht="12">
      <c r="A163" s="19"/>
      <c r="B163" s="30"/>
      <c r="C163" s="16"/>
      <c r="D163" s="23"/>
      <c r="E163" s="23"/>
      <c r="F163" s="137"/>
      <c r="G163" s="25"/>
    </row>
    <row r="164" spans="1:7" ht="12">
      <c r="A164" s="19" t="s">
        <v>100</v>
      </c>
      <c r="B164" s="30" t="s">
        <v>22</v>
      </c>
      <c r="C164" s="16" t="s">
        <v>11</v>
      </c>
      <c r="D164" s="132">
        <f>C5</f>
        <v>4550.5</v>
      </c>
      <c r="E164" s="23"/>
      <c r="F164" s="148">
        <v>1.12</v>
      </c>
      <c r="G164" s="25">
        <f>F164*D164*12</f>
        <v>61158.72</v>
      </c>
    </row>
    <row r="165" spans="1:7" ht="12">
      <c r="A165" s="37"/>
      <c r="B165" s="41" t="s">
        <v>102</v>
      </c>
      <c r="C165" s="15" t="s">
        <v>103</v>
      </c>
      <c r="D165" s="96"/>
      <c r="E165" s="23"/>
      <c r="F165" s="136"/>
      <c r="G165" s="54">
        <f>G23+G27+G28+G54+G56+G77+G103+G119+G129+G156+G158+G160+G162+G164</f>
        <v>781103.3863761999</v>
      </c>
    </row>
    <row r="166" spans="1:7" ht="12">
      <c r="A166" s="20"/>
      <c r="B166" s="45" t="s">
        <v>196</v>
      </c>
      <c r="C166" s="16" t="s">
        <v>99</v>
      </c>
      <c r="D166" s="15"/>
      <c r="E166" s="15"/>
      <c r="F166" s="136"/>
      <c r="G166" s="55">
        <f>F160+F158+G157+G120+G104+G78+G57+F28+F27+G24+G55+F162+F164+G130</f>
        <v>14.304350920708345</v>
      </c>
    </row>
    <row r="167" spans="1:7" ht="12">
      <c r="A167" s="20"/>
      <c r="B167" s="37" t="s">
        <v>197</v>
      </c>
      <c r="C167" s="16"/>
      <c r="D167" s="15"/>
      <c r="E167" s="15"/>
      <c r="F167" s="136"/>
      <c r="G167" s="55"/>
    </row>
    <row r="168" spans="1:7" ht="12">
      <c r="A168" s="20"/>
      <c r="B168" s="41" t="s">
        <v>243</v>
      </c>
      <c r="C168" s="16" t="s">
        <v>99</v>
      </c>
      <c r="D168" s="15"/>
      <c r="E168" s="15"/>
      <c r="F168" s="136"/>
      <c r="G168" s="55">
        <v>14.04</v>
      </c>
    </row>
    <row r="169" spans="1:7" ht="12">
      <c r="A169" s="20"/>
      <c r="B169" s="41" t="s">
        <v>244</v>
      </c>
      <c r="C169" s="16" t="s">
        <v>99</v>
      </c>
      <c r="D169" s="15"/>
      <c r="E169" s="15"/>
      <c r="F169" s="136"/>
      <c r="G169" s="55">
        <f>G166*2-G168</f>
        <v>14.56870184141669</v>
      </c>
    </row>
    <row r="170" spans="5:7" ht="12">
      <c r="E170" s="3"/>
      <c r="F170" s="2"/>
      <c r="G170" s="56"/>
    </row>
    <row r="171" spans="2:7" ht="12">
      <c r="B171" s="4" t="s">
        <v>245</v>
      </c>
      <c r="E171" s="3"/>
      <c r="F171" s="2"/>
      <c r="G171" s="63">
        <v>14.04</v>
      </c>
    </row>
    <row r="172" spans="2:7" ht="12">
      <c r="B172" s="4" t="s">
        <v>248</v>
      </c>
      <c r="E172" s="3"/>
      <c r="F172" s="2"/>
      <c r="G172" s="97">
        <f>G169/G168</f>
        <v>1.03765682631173</v>
      </c>
    </row>
    <row r="175" ht="12">
      <c r="B175" s="4" t="s">
        <v>190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G175"/>
  <sheetViews>
    <sheetView zoomScalePageLayoutView="0" workbookViewId="0" topLeftCell="A148">
      <selection activeCell="H49" sqref="H49"/>
    </sheetView>
  </sheetViews>
  <sheetFormatPr defaultColWidth="9.140625" defaultRowHeight="12.75"/>
  <cols>
    <col min="1" max="1" width="4.421875" style="4" customWidth="1"/>
    <col min="2" max="2" width="40.7109375" style="4" customWidth="1"/>
    <col min="3" max="3" width="8.8515625" style="2" customWidth="1"/>
    <col min="4" max="4" width="8.28125" style="3" customWidth="1"/>
    <col min="5" max="5" width="8.8515625" style="2" customWidth="1"/>
    <col min="6" max="6" width="9.00390625" style="5" customWidth="1"/>
    <col min="7" max="7" width="11.140625" style="4" customWidth="1"/>
    <col min="8" max="16384" width="9.140625" style="4" customWidth="1"/>
  </cols>
  <sheetData>
    <row r="1" spans="1:7" ht="12">
      <c r="A1" s="1"/>
      <c r="B1" s="1"/>
      <c r="E1" s="3"/>
      <c r="F1" s="2"/>
      <c r="G1" s="64" t="s">
        <v>0</v>
      </c>
    </row>
    <row r="2" spans="1:7" ht="12">
      <c r="A2" s="201" t="s">
        <v>105</v>
      </c>
      <c r="B2" s="202"/>
      <c r="C2" s="202"/>
      <c r="D2" s="202"/>
      <c r="E2" s="202"/>
      <c r="F2" s="202"/>
      <c r="G2" s="202"/>
    </row>
    <row r="3" spans="1:7" ht="12">
      <c r="A3" s="201" t="s">
        <v>241</v>
      </c>
      <c r="B3" s="202"/>
      <c r="C3" s="202"/>
      <c r="D3" s="202"/>
      <c r="E3" s="202"/>
      <c r="F3" s="202"/>
      <c r="G3" s="202"/>
    </row>
    <row r="4" spans="1:7" ht="12">
      <c r="A4" s="1"/>
      <c r="B4" s="6" t="s">
        <v>194</v>
      </c>
      <c r="E4" s="3"/>
      <c r="F4" s="2"/>
      <c r="G4" s="5"/>
    </row>
    <row r="5" spans="1:7" ht="12">
      <c r="A5" s="1"/>
      <c r="B5" s="7" t="s">
        <v>1</v>
      </c>
      <c r="C5" s="131">
        <v>10333</v>
      </c>
      <c r="D5" s="8"/>
      <c r="E5" s="8"/>
      <c r="F5" s="9"/>
      <c r="G5" s="5"/>
    </row>
    <row r="6" spans="1:7" ht="12">
      <c r="A6" s="1"/>
      <c r="B6" s="5"/>
      <c r="E6" s="3"/>
      <c r="F6" s="2"/>
      <c r="G6" s="5"/>
    </row>
    <row r="7" spans="1:7" ht="24">
      <c r="A7" s="10" t="s">
        <v>2</v>
      </c>
      <c r="B7" s="11" t="s">
        <v>3</v>
      </c>
      <c r="C7" s="12" t="s">
        <v>4</v>
      </c>
      <c r="D7" s="13" t="s">
        <v>5</v>
      </c>
      <c r="E7" s="65" t="s">
        <v>187</v>
      </c>
      <c r="F7" s="14" t="s">
        <v>6</v>
      </c>
      <c r="G7" s="61" t="s">
        <v>104</v>
      </c>
    </row>
    <row r="8" spans="1:7" ht="12">
      <c r="A8" s="17">
        <v>1</v>
      </c>
      <c r="B8" s="17">
        <v>2</v>
      </c>
      <c r="C8" s="16">
        <v>3</v>
      </c>
      <c r="D8" s="18">
        <v>4</v>
      </c>
      <c r="E8" s="16">
        <v>5</v>
      </c>
      <c r="F8" s="17">
        <v>6</v>
      </c>
      <c r="G8" s="17">
        <v>7</v>
      </c>
    </row>
    <row r="9" spans="1:7" ht="12">
      <c r="A9" s="19" t="s">
        <v>7</v>
      </c>
      <c r="B9" s="197" t="s">
        <v>8</v>
      </c>
      <c r="C9" s="198"/>
      <c r="D9" s="198"/>
      <c r="E9" s="198"/>
      <c r="F9" s="198"/>
      <c r="G9" s="17"/>
    </row>
    <row r="10" spans="1:7" ht="12">
      <c r="A10" s="66" t="s">
        <v>9</v>
      </c>
      <c r="B10" s="22" t="s">
        <v>10</v>
      </c>
      <c r="C10" s="16"/>
      <c r="D10" s="23"/>
      <c r="E10" s="23"/>
      <c r="F10" s="24"/>
      <c r="G10" s="25"/>
    </row>
    <row r="11" spans="1:7" ht="12.75" customHeight="1">
      <c r="A11" s="21">
        <v>1</v>
      </c>
      <c r="B11" s="67" t="s">
        <v>106</v>
      </c>
      <c r="C11" s="16" t="s">
        <v>107</v>
      </c>
      <c r="D11" s="132">
        <v>1206.3</v>
      </c>
      <c r="E11" s="132">
        <v>288</v>
      </c>
      <c r="F11" s="149">
        <v>0.35</v>
      </c>
      <c r="G11" s="23">
        <f>D11*E11*F11</f>
        <v>121595.03999999998</v>
      </c>
    </row>
    <row r="12" spans="1:7" ht="12">
      <c r="A12" s="21">
        <v>2</v>
      </c>
      <c r="B12" s="67" t="s">
        <v>108</v>
      </c>
      <c r="C12" s="16" t="s">
        <v>107</v>
      </c>
      <c r="D12" s="132">
        <v>1206.3</v>
      </c>
      <c r="E12" s="132">
        <v>24</v>
      </c>
      <c r="F12" s="150">
        <v>1.3</v>
      </c>
      <c r="G12" s="23">
        <f aca="true" t="shared" si="0" ref="G12:G21">D12*E12*F12</f>
        <v>37636.56</v>
      </c>
    </row>
    <row r="13" spans="1:7" ht="12.75" customHeight="1">
      <c r="A13" s="21">
        <v>3</v>
      </c>
      <c r="B13" s="67" t="s">
        <v>109</v>
      </c>
      <c r="C13" s="16" t="s">
        <v>107</v>
      </c>
      <c r="D13" s="132">
        <v>252</v>
      </c>
      <c r="E13" s="132">
        <v>2</v>
      </c>
      <c r="F13" s="150">
        <v>15.73</v>
      </c>
      <c r="G13" s="23">
        <f t="shared" si="0"/>
        <v>7927.92</v>
      </c>
    </row>
    <row r="14" spans="1:7" ht="12.75" customHeight="1">
      <c r="A14" s="21">
        <v>4</v>
      </c>
      <c r="B14" s="67" t="s">
        <v>188</v>
      </c>
      <c r="C14" s="16" t="s">
        <v>107</v>
      </c>
      <c r="D14" s="132">
        <v>124.2</v>
      </c>
      <c r="E14" s="132">
        <v>24</v>
      </c>
      <c r="F14" s="150">
        <v>1.01</v>
      </c>
      <c r="G14" s="23">
        <f t="shared" si="0"/>
        <v>3010.608</v>
      </c>
    </row>
    <row r="15" spans="1:7" ht="12" customHeight="1">
      <c r="A15" s="21">
        <v>5</v>
      </c>
      <c r="B15" s="67" t="s">
        <v>110</v>
      </c>
      <c r="C15" s="16" t="s">
        <v>107</v>
      </c>
      <c r="D15" s="132">
        <v>124.5</v>
      </c>
      <c r="E15" s="132">
        <v>168</v>
      </c>
      <c r="F15" s="150">
        <v>0.35</v>
      </c>
      <c r="G15" s="23">
        <f t="shared" si="0"/>
        <v>7320.599999999999</v>
      </c>
    </row>
    <row r="16" spans="1:7" ht="12.75" customHeight="1">
      <c r="A16" s="21">
        <v>6</v>
      </c>
      <c r="B16" s="67" t="s">
        <v>111</v>
      </c>
      <c r="C16" s="16" t="s">
        <v>107</v>
      </c>
      <c r="D16" s="132">
        <v>124.5</v>
      </c>
      <c r="E16" s="132">
        <v>14</v>
      </c>
      <c r="F16" s="150">
        <v>1.27</v>
      </c>
      <c r="G16" s="178">
        <f t="shared" si="0"/>
        <v>2213.61</v>
      </c>
    </row>
    <row r="17" spans="1:7" ht="12">
      <c r="A17" s="21">
        <v>7</v>
      </c>
      <c r="B17" s="67" t="s">
        <v>112</v>
      </c>
      <c r="C17" s="16" t="s">
        <v>107</v>
      </c>
      <c r="D17" s="132">
        <v>1509</v>
      </c>
      <c r="E17" s="132">
        <v>2</v>
      </c>
      <c r="F17" s="150">
        <v>1.76</v>
      </c>
      <c r="G17" s="23">
        <f t="shared" si="0"/>
        <v>5311.68</v>
      </c>
    </row>
    <row r="18" spans="1:7" ht="12" customHeight="1">
      <c r="A18" s="21">
        <v>8</v>
      </c>
      <c r="B18" s="67" t="s">
        <v>113</v>
      </c>
      <c r="C18" s="16" t="s">
        <v>107</v>
      </c>
      <c r="D18" s="132">
        <v>120</v>
      </c>
      <c r="E18" s="132">
        <v>2</v>
      </c>
      <c r="F18" s="150">
        <v>2.5</v>
      </c>
      <c r="G18" s="23">
        <f t="shared" si="0"/>
        <v>600</v>
      </c>
    </row>
    <row r="19" spans="1:7" ht="12">
      <c r="A19" s="21">
        <v>9</v>
      </c>
      <c r="B19" s="67" t="s">
        <v>114</v>
      </c>
      <c r="C19" s="16" t="s">
        <v>107</v>
      </c>
      <c r="D19" s="132">
        <v>255</v>
      </c>
      <c r="E19" s="132">
        <v>12</v>
      </c>
      <c r="F19" s="150">
        <v>2.05</v>
      </c>
      <c r="G19" s="23">
        <f t="shared" si="0"/>
        <v>6272.999999999999</v>
      </c>
    </row>
    <row r="20" spans="1:7" ht="12">
      <c r="A20" s="21">
        <v>10</v>
      </c>
      <c r="B20" s="67" t="s">
        <v>115</v>
      </c>
      <c r="C20" s="16" t="s">
        <v>107</v>
      </c>
      <c r="D20" s="132">
        <v>120</v>
      </c>
      <c r="E20" s="132">
        <v>2</v>
      </c>
      <c r="F20" s="150">
        <v>3.04</v>
      </c>
      <c r="G20" s="23">
        <f t="shared" si="0"/>
        <v>729.6</v>
      </c>
    </row>
    <row r="21" spans="1:7" ht="12">
      <c r="A21" s="21">
        <v>11</v>
      </c>
      <c r="B21" s="67" t="s">
        <v>116</v>
      </c>
      <c r="C21" s="16" t="s">
        <v>107</v>
      </c>
      <c r="D21" s="132">
        <v>95</v>
      </c>
      <c r="E21" s="132">
        <v>12</v>
      </c>
      <c r="F21" s="150">
        <v>1.32</v>
      </c>
      <c r="G21" s="23">
        <f t="shared" si="0"/>
        <v>1504.8000000000002</v>
      </c>
    </row>
    <row r="22" spans="1:7" ht="12">
      <c r="A22" s="21"/>
      <c r="B22" s="68" t="s">
        <v>117</v>
      </c>
      <c r="C22" s="16"/>
      <c r="D22" s="23"/>
      <c r="E22" s="23"/>
      <c r="F22" s="137"/>
      <c r="G22" s="23">
        <f>SUM(G11:G21)</f>
        <v>194123.41799999998</v>
      </c>
    </row>
    <row r="23" spans="1:7" ht="12">
      <c r="A23" s="21"/>
      <c r="B23" s="68" t="s">
        <v>118</v>
      </c>
      <c r="C23" s="16"/>
      <c r="D23" s="23"/>
      <c r="E23" s="23"/>
      <c r="F23" s="137"/>
      <c r="G23" s="25">
        <f>G22*1.18</f>
        <v>229065.63323999997</v>
      </c>
    </row>
    <row r="24" spans="1:7" ht="12.75" customHeight="1">
      <c r="A24" s="26"/>
      <c r="B24" s="68" t="s">
        <v>119</v>
      </c>
      <c r="C24" s="16" t="s">
        <v>11</v>
      </c>
      <c r="D24" s="23"/>
      <c r="E24" s="23"/>
      <c r="F24" s="137"/>
      <c r="G24" s="25">
        <f>G23/C5/12</f>
        <v>1.8473630862285877</v>
      </c>
    </row>
    <row r="25" spans="1:7" ht="13.5" customHeight="1">
      <c r="A25" s="69" t="s">
        <v>12</v>
      </c>
      <c r="B25" s="22" t="s">
        <v>120</v>
      </c>
      <c r="C25" s="16"/>
      <c r="D25" s="23"/>
      <c r="E25" s="23"/>
      <c r="F25" s="137"/>
      <c r="G25" s="25"/>
    </row>
    <row r="26" spans="1:7" ht="12" customHeight="1">
      <c r="A26" s="69" t="s">
        <v>14</v>
      </c>
      <c r="B26" s="22" t="s">
        <v>121</v>
      </c>
      <c r="C26" s="16"/>
      <c r="D26" s="23"/>
      <c r="E26" s="23"/>
      <c r="F26" s="137"/>
      <c r="G26" s="25"/>
    </row>
    <row r="27" spans="1:7" ht="13.5" customHeight="1">
      <c r="A27" s="70" t="s">
        <v>16</v>
      </c>
      <c r="B27" s="27" t="s">
        <v>13</v>
      </c>
      <c r="C27" s="16" t="s">
        <v>11</v>
      </c>
      <c r="D27" s="132">
        <f>C5</f>
        <v>10333</v>
      </c>
      <c r="E27" s="23"/>
      <c r="F27" s="160">
        <v>1.23</v>
      </c>
      <c r="G27" s="25">
        <f>F27*D27*12</f>
        <v>152515.08000000002</v>
      </c>
    </row>
    <row r="28" spans="1:7" ht="13.5" customHeight="1">
      <c r="A28" s="69" t="s">
        <v>18</v>
      </c>
      <c r="B28" s="27" t="s">
        <v>15</v>
      </c>
      <c r="C28" s="16" t="s">
        <v>11</v>
      </c>
      <c r="D28" s="132">
        <f>C5</f>
        <v>10333</v>
      </c>
      <c r="E28" s="23"/>
      <c r="F28" s="160">
        <v>0.13</v>
      </c>
      <c r="G28" s="25">
        <f>F28*D28*12</f>
        <v>16119.48</v>
      </c>
    </row>
    <row r="29" spans="1:7" ht="24">
      <c r="A29" s="69" t="s">
        <v>122</v>
      </c>
      <c r="B29" s="27" t="s">
        <v>17</v>
      </c>
      <c r="C29" s="16"/>
      <c r="D29" s="23"/>
      <c r="E29" s="23"/>
      <c r="F29" s="137"/>
      <c r="G29" s="25"/>
    </row>
    <row r="30" spans="1:7" ht="14.25" customHeight="1">
      <c r="A30" s="69"/>
      <c r="B30" s="106" t="s">
        <v>198</v>
      </c>
      <c r="C30" s="107"/>
      <c r="D30" s="96"/>
      <c r="E30" s="96"/>
      <c r="F30" s="133"/>
      <c r="G30" s="23">
        <f aca="true" t="shared" si="1" ref="G30:G52">D30*E30*F30</f>
        <v>0</v>
      </c>
    </row>
    <row r="31" spans="1:7" ht="12">
      <c r="A31" s="26">
        <v>1</v>
      </c>
      <c r="B31" s="71" t="s">
        <v>123</v>
      </c>
      <c r="C31" s="72" t="s">
        <v>79</v>
      </c>
      <c r="D31" s="132">
        <v>636</v>
      </c>
      <c r="E31" s="132">
        <v>1</v>
      </c>
      <c r="F31" s="151">
        <v>1.88</v>
      </c>
      <c r="G31" s="23">
        <f t="shared" si="1"/>
        <v>1195.6799999999998</v>
      </c>
    </row>
    <row r="32" spans="1:7" ht="12" customHeight="1">
      <c r="A32" s="26">
        <v>2</v>
      </c>
      <c r="B32" s="71" t="s">
        <v>124</v>
      </c>
      <c r="C32" s="73" t="s">
        <v>79</v>
      </c>
      <c r="D32" s="132">
        <v>636</v>
      </c>
      <c r="E32" s="132">
        <v>28</v>
      </c>
      <c r="F32" s="151">
        <v>0.15</v>
      </c>
      <c r="G32" s="23">
        <f t="shared" si="1"/>
        <v>2671.2</v>
      </c>
    </row>
    <row r="33" spans="1:7" ht="12" customHeight="1">
      <c r="A33" s="26">
        <v>3</v>
      </c>
      <c r="B33" s="71" t="s">
        <v>126</v>
      </c>
      <c r="C33" s="73" t="s">
        <v>127</v>
      </c>
      <c r="D33" s="132">
        <v>15</v>
      </c>
      <c r="E33" s="132">
        <v>245</v>
      </c>
      <c r="F33" s="151">
        <v>3.59</v>
      </c>
      <c r="G33" s="23">
        <f>D33*E33*F33</f>
        <v>13193.25</v>
      </c>
    </row>
    <row r="34" spans="1:7" ht="12" customHeight="1">
      <c r="A34" s="26">
        <v>4</v>
      </c>
      <c r="B34" s="71" t="s">
        <v>128</v>
      </c>
      <c r="C34" s="73" t="s">
        <v>79</v>
      </c>
      <c r="D34" s="132">
        <v>2451</v>
      </c>
      <c r="E34" s="132">
        <v>1</v>
      </c>
      <c r="F34" s="151">
        <v>1.31</v>
      </c>
      <c r="G34" s="23">
        <f t="shared" si="1"/>
        <v>3210.81</v>
      </c>
    </row>
    <row r="35" spans="1:7" ht="12" customHeight="1">
      <c r="A35" s="26">
        <v>5</v>
      </c>
      <c r="B35" s="71" t="s">
        <v>129</v>
      </c>
      <c r="C35" s="73" t="s">
        <v>79</v>
      </c>
      <c r="D35" s="132">
        <v>2451</v>
      </c>
      <c r="E35" s="132">
        <v>122</v>
      </c>
      <c r="F35" s="151">
        <v>0.07</v>
      </c>
      <c r="G35" s="23">
        <f t="shared" si="1"/>
        <v>20931.54</v>
      </c>
    </row>
    <row r="36" spans="1:7" ht="12" customHeight="1">
      <c r="A36" s="26">
        <v>6</v>
      </c>
      <c r="B36" s="71" t="s">
        <v>133</v>
      </c>
      <c r="C36" s="73" t="s">
        <v>79</v>
      </c>
      <c r="D36" s="132">
        <v>1082</v>
      </c>
      <c r="E36" s="132">
        <v>122</v>
      </c>
      <c r="F36" s="151">
        <v>0.15</v>
      </c>
      <c r="G36" s="23">
        <f t="shared" si="1"/>
        <v>19800.6</v>
      </c>
    </row>
    <row r="37" spans="1:7" ht="12">
      <c r="A37" s="26">
        <v>7</v>
      </c>
      <c r="B37" s="71" t="s">
        <v>134</v>
      </c>
      <c r="C37" s="73" t="s">
        <v>79</v>
      </c>
      <c r="D37" s="132">
        <v>108</v>
      </c>
      <c r="E37" s="132">
        <v>28</v>
      </c>
      <c r="F37" s="151">
        <v>0.15</v>
      </c>
      <c r="G37" s="23">
        <f t="shared" si="1"/>
        <v>453.59999999999997</v>
      </c>
    </row>
    <row r="38" spans="1:7" ht="12.75" customHeight="1">
      <c r="A38" s="26">
        <v>8</v>
      </c>
      <c r="B38" s="71" t="s">
        <v>130</v>
      </c>
      <c r="C38" s="73" t="s">
        <v>131</v>
      </c>
      <c r="D38" s="132">
        <v>5.5</v>
      </c>
      <c r="E38" s="132">
        <v>1</v>
      </c>
      <c r="F38" s="151">
        <v>12.37</v>
      </c>
      <c r="G38" s="23">
        <f t="shared" si="1"/>
        <v>68.035</v>
      </c>
    </row>
    <row r="39" spans="1:7" ht="12">
      <c r="A39" s="26">
        <v>9</v>
      </c>
      <c r="B39" s="71" t="s">
        <v>132</v>
      </c>
      <c r="C39" s="73" t="s">
        <v>127</v>
      </c>
      <c r="D39" s="132">
        <v>18</v>
      </c>
      <c r="E39" s="132">
        <v>3</v>
      </c>
      <c r="F39" s="151">
        <v>2.6</v>
      </c>
      <c r="G39" s="23">
        <f t="shared" si="1"/>
        <v>140.4</v>
      </c>
    </row>
    <row r="40" spans="1:7" ht="12">
      <c r="A40" s="26">
        <v>10</v>
      </c>
      <c r="B40" s="71" t="s">
        <v>199</v>
      </c>
      <c r="C40" s="73" t="s">
        <v>79</v>
      </c>
      <c r="D40" s="132">
        <v>2325</v>
      </c>
      <c r="E40" s="132">
        <v>72</v>
      </c>
      <c r="F40" s="152">
        <v>0.07</v>
      </c>
      <c r="G40" s="23">
        <f t="shared" si="1"/>
        <v>11718.000000000002</v>
      </c>
    </row>
    <row r="41" spans="1:7" ht="12">
      <c r="A41" s="26">
        <v>11</v>
      </c>
      <c r="B41" s="74" t="s">
        <v>200</v>
      </c>
      <c r="C41" s="58" t="s">
        <v>137</v>
      </c>
      <c r="D41" s="132">
        <v>45.24</v>
      </c>
      <c r="E41" s="132">
        <v>3</v>
      </c>
      <c r="F41" s="153">
        <v>32.37</v>
      </c>
      <c r="G41" s="23">
        <f t="shared" si="1"/>
        <v>4393.256399999999</v>
      </c>
    </row>
    <row r="42" spans="1:7" ht="12">
      <c r="A42" s="26">
        <v>12</v>
      </c>
      <c r="B42" s="108" t="s">
        <v>140</v>
      </c>
      <c r="C42" s="58" t="s">
        <v>65</v>
      </c>
      <c r="D42" s="132">
        <v>5.5</v>
      </c>
      <c r="E42" s="132">
        <v>1</v>
      </c>
      <c r="F42" s="153">
        <v>217.71</v>
      </c>
      <c r="G42" s="23">
        <f t="shared" si="1"/>
        <v>1197.405</v>
      </c>
    </row>
    <row r="43" spans="1:7" ht="13.5" customHeight="1">
      <c r="A43" s="26"/>
      <c r="B43" s="109" t="s">
        <v>201</v>
      </c>
      <c r="C43" s="110"/>
      <c r="D43" s="96"/>
      <c r="E43" s="96"/>
      <c r="F43" s="164"/>
      <c r="G43" s="23">
        <f t="shared" si="1"/>
        <v>0</v>
      </c>
    </row>
    <row r="44" spans="1:7" ht="13.5" customHeight="1">
      <c r="A44" s="26">
        <v>13</v>
      </c>
      <c r="B44" s="71" t="s">
        <v>125</v>
      </c>
      <c r="C44" s="73" t="s">
        <v>79</v>
      </c>
      <c r="D44" s="132">
        <v>636</v>
      </c>
      <c r="E44" s="132">
        <v>5</v>
      </c>
      <c r="F44" s="151">
        <v>0.75</v>
      </c>
      <c r="G44" s="23">
        <f t="shared" si="1"/>
        <v>2385</v>
      </c>
    </row>
    <row r="45" spans="1:7" ht="13.5" customHeight="1">
      <c r="A45" s="26">
        <v>14</v>
      </c>
      <c r="B45" s="71" t="s">
        <v>195</v>
      </c>
      <c r="C45" s="73" t="s">
        <v>79</v>
      </c>
      <c r="D45" s="132">
        <v>881</v>
      </c>
      <c r="E45" s="132">
        <v>12</v>
      </c>
      <c r="F45" s="151">
        <v>0.75</v>
      </c>
      <c r="G45" s="23">
        <f t="shared" si="1"/>
        <v>7929</v>
      </c>
    </row>
    <row r="46" spans="1:7" ht="12">
      <c r="A46" s="26">
        <v>15</v>
      </c>
      <c r="B46" s="71" t="s">
        <v>202</v>
      </c>
      <c r="C46" s="73" t="s">
        <v>79</v>
      </c>
      <c r="D46" s="132">
        <v>881</v>
      </c>
      <c r="E46" s="132">
        <v>25</v>
      </c>
      <c r="F46" s="151">
        <v>0.75</v>
      </c>
      <c r="G46" s="23">
        <f t="shared" si="1"/>
        <v>16518.75</v>
      </c>
    </row>
    <row r="47" spans="1:7" ht="12">
      <c r="A47" s="26">
        <v>16</v>
      </c>
      <c r="B47" s="71" t="s">
        <v>203</v>
      </c>
      <c r="C47" s="73" t="s">
        <v>131</v>
      </c>
      <c r="D47" s="132">
        <v>124.5</v>
      </c>
      <c r="E47" s="132">
        <v>25</v>
      </c>
      <c r="F47" s="152">
        <v>0.75</v>
      </c>
      <c r="G47" s="23">
        <f t="shared" si="1"/>
        <v>2334.375</v>
      </c>
    </row>
    <row r="48" spans="1:7" ht="12">
      <c r="A48" s="26">
        <v>17</v>
      </c>
      <c r="B48" s="71" t="s">
        <v>135</v>
      </c>
      <c r="C48" s="73" t="s">
        <v>79</v>
      </c>
      <c r="D48" s="132">
        <v>881</v>
      </c>
      <c r="E48" s="132">
        <v>36</v>
      </c>
      <c r="F48" s="151">
        <v>0.33</v>
      </c>
      <c r="G48" s="23">
        <f t="shared" si="1"/>
        <v>10466.28</v>
      </c>
    </row>
    <row r="49" spans="1:7" ht="12">
      <c r="A49" s="26">
        <v>18</v>
      </c>
      <c r="B49" s="71" t="s">
        <v>204</v>
      </c>
      <c r="C49" s="73" t="s">
        <v>79</v>
      </c>
      <c r="D49" s="132">
        <v>108</v>
      </c>
      <c r="E49" s="132">
        <v>5</v>
      </c>
      <c r="F49" s="151">
        <v>2.21</v>
      </c>
      <c r="G49" s="23">
        <f t="shared" si="1"/>
        <v>1193.4</v>
      </c>
    </row>
    <row r="50" spans="1:7" ht="12">
      <c r="A50" s="26">
        <v>19</v>
      </c>
      <c r="B50" s="71" t="s">
        <v>136</v>
      </c>
      <c r="C50" s="73" t="s">
        <v>79</v>
      </c>
      <c r="D50" s="161">
        <v>88</v>
      </c>
      <c r="E50" s="132">
        <v>2</v>
      </c>
      <c r="F50" s="151">
        <v>5.26</v>
      </c>
      <c r="G50" s="23">
        <f t="shared" si="1"/>
        <v>925.76</v>
      </c>
    </row>
    <row r="51" spans="1:7" ht="23.25" customHeight="1">
      <c r="A51" s="26">
        <v>20</v>
      </c>
      <c r="B51" s="74" t="s">
        <v>138</v>
      </c>
      <c r="C51" s="58" t="s">
        <v>31</v>
      </c>
      <c r="D51" s="161">
        <v>1.341</v>
      </c>
      <c r="E51" s="132">
        <v>7</v>
      </c>
      <c r="F51" s="154">
        <v>589.28</v>
      </c>
      <c r="G51" s="23">
        <f t="shared" si="1"/>
        <v>5531.57136</v>
      </c>
    </row>
    <row r="52" spans="1:7" ht="13.5" customHeight="1">
      <c r="A52" s="26">
        <v>21</v>
      </c>
      <c r="B52" s="74" t="s">
        <v>139</v>
      </c>
      <c r="C52" s="58" t="s">
        <v>31</v>
      </c>
      <c r="D52" s="161">
        <v>1.341</v>
      </c>
      <c r="E52" s="132">
        <v>6</v>
      </c>
      <c r="F52" s="154">
        <v>919.03</v>
      </c>
      <c r="G52" s="23">
        <f t="shared" si="1"/>
        <v>7394.515379999999</v>
      </c>
    </row>
    <row r="53" spans="1:7" ht="13.5" customHeight="1">
      <c r="A53" s="26"/>
      <c r="B53" s="68" t="s">
        <v>117</v>
      </c>
      <c r="C53" s="58" t="s">
        <v>103</v>
      </c>
      <c r="D53" s="23"/>
      <c r="E53" s="23"/>
      <c r="F53" s="138"/>
      <c r="G53" s="23">
        <f>SUM(G30:G52)</f>
        <v>133652.42814</v>
      </c>
    </row>
    <row r="54" spans="1:7" ht="13.5" customHeight="1">
      <c r="A54" s="26"/>
      <c r="B54" s="68" t="s">
        <v>118</v>
      </c>
      <c r="C54" s="58"/>
      <c r="D54" s="23"/>
      <c r="E54" s="23"/>
      <c r="F54" s="138"/>
      <c r="G54" s="25">
        <f>G53*1.18</f>
        <v>157709.86520519998</v>
      </c>
    </row>
    <row r="55" spans="1:7" ht="12">
      <c r="A55" s="29"/>
      <c r="B55" s="68" t="s">
        <v>119</v>
      </c>
      <c r="C55" s="16" t="s">
        <v>11</v>
      </c>
      <c r="D55" s="23"/>
      <c r="E55" s="23"/>
      <c r="F55" s="138"/>
      <c r="G55" s="25">
        <f>G54/C5/12</f>
        <v>1.2718947805187264</v>
      </c>
    </row>
    <row r="56" spans="1:7" ht="12">
      <c r="A56" s="70" t="s">
        <v>141</v>
      </c>
      <c r="B56" s="27" t="s">
        <v>19</v>
      </c>
      <c r="C56" s="16" t="s">
        <v>142</v>
      </c>
      <c r="D56" s="132">
        <v>2676.3</v>
      </c>
      <c r="E56" s="23"/>
      <c r="F56" s="148">
        <v>0.71</v>
      </c>
      <c r="G56" s="25">
        <f>F56*D56*12</f>
        <v>22802.076</v>
      </c>
    </row>
    <row r="57" spans="1:7" ht="13.5" customHeight="1">
      <c r="A57" s="70"/>
      <c r="B57" s="27"/>
      <c r="C57" s="16" t="s">
        <v>11</v>
      </c>
      <c r="D57" s="23"/>
      <c r="E57" s="23"/>
      <c r="F57" s="137"/>
      <c r="G57" s="25">
        <f>G56/C5/12</f>
        <v>0.1838936417303784</v>
      </c>
    </row>
    <row r="58" spans="1:7" ht="13.5" customHeight="1">
      <c r="A58" s="19" t="s">
        <v>143</v>
      </c>
      <c r="B58" s="31" t="s">
        <v>24</v>
      </c>
      <c r="C58" s="24"/>
      <c r="D58" s="32" t="s">
        <v>144</v>
      </c>
      <c r="E58" s="32"/>
      <c r="F58" s="136"/>
      <c r="G58" s="17"/>
    </row>
    <row r="59" spans="1:7" ht="12.75" customHeight="1">
      <c r="A59" s="19" t="s">
        <v>145</v>
      </c>
      <c r="B59" s="45" t="s">
        <v>25</v>
      </c>
      <c r="C59" s="33"/>
      <c r="D59" s="32"/>
      <c r="E59" s="32"/>
      <c r="F59" s="136"/>
      <c r="G59" s="17"/>
    </row>
    <row r="60" spans="1:7" ht="12">
      <c r="A60" s="34">
        <v>1</v>
      </c>
      <c r="B60" s="35" t="s">
        <v>26</v>
      </c>
      <c r="C60" s="75" t="s">
        <v>27</v>
      </c>
      <c r="D60" s="165"/>
      <c r="E60" s="75"/>
      <c r="F60" s="155">
        <v>26.61</v>
      </c>
      <c r="G60" s="76">
        <f>D60*F60</f>
        <v>0</v>
      </c>
    </row>
    <row r="61" spans="1:7" ht="12">
      <c r="A61" s="34">
        <v>2</v>
      </c>
      <c r="B61" s="35" t="s">
        <v>28</v>
      </c>
      <c r="C61" s="75" t="s">
        <v>27</v>
      </c>
      <c r="D61" s="165"/>
      <c r="E61" s="75"/>
      <c r="F61" s="155">
        <v>70.46</v>
      </c>
      <c r="G61" s="76">
        <f aca="true" t="shared" si="2" ref="G61:G74">D61*F61</f>
        <v>0</v>
      </c>
    </row>
    <row r="62" spans="1:7" ht="12.75" customHeight="1">
      <c r="A62" s="36">
        <v>3</v>
      </c>
      <c r="B62" s="37" t="s">
        <v>146</v>
      </c>
      <c r="C62" s="75" t="s">
        <v>147</v>
      </c>
      <c r="D62" s="165">
        <v>233</v>
      </c>
      <c r="E62" s="75"/>
      <c r="F62" s="155">
        <v>14.19</v>
      </c>
      <c r="G62" s="76">
        <f t="shared" si="2"/>
        <v>3306.27</v>
      </c>
    </row>
    <row r="63" spans="1:7" ht="13.5" customHeight="1">
      <c r="A63" s="34">
        <v>4</v>
      </c>
      <c r="B63" s="37" t="s">
        <v>29</v>
      </c>
      <c r="C63" s="75" t="s">
        <v>30</v>
      </c>
      <c r="D63" s="165">
        <v>233</v>
      </c>
      <c r="E63" s="75"/>
      <c r="F63" s="155">
        <v>14.19</v>
      </c>
      <c r="G63" s="76">
        <f t="shared" si="2"/>
        <v>3306.27</v>
      </c>
    </row>
    <row r="64" spans="1:7" ht="24">
      <c r="A64" s="34">
        <v>5</v>
      </c>
      <c r="B64" s="35" t="s">
        <v>148</v>
      </c>
      <c r="C64" s="75" t="s">
        <v>31</v>
      </c>
      <c r="D64" s="166">
        <v>2.676</v>
      </c>
      <c r="E64" s="75"/>
      <c r="F64" s="155">
        <v>1419</v>
      </c>
      <c r="G64" s="76">
        <f t="shared" si="2"/>
        <v>3797.244</v>
      </c>
    </row>
    <row r="65" spans="1:7" ht="12.75" customHeight="1">
      <c r="A65" s="36">
        <v>6</v>
      </c>
      <c r="B65" s="35" t="s">
        <v>205</v>
      </c>
      <c r="C65" s="75" t="s">
        <v>33</v>
      </c>
      <c r="D65" s="165">
        <v>0.75</v>
      </c>
      <c r="E65" s="75"/>
      <c r="F65" s="155">
        <v>1596.38</v>
      </c>
      <c r="G65" s="76">
        <f t="shared" si="2"/>
        <v>1197.285</v>
      </c>
    </row>
    <row r="66" spans="1:7" ht="12">
      <c r="A66" s="34">
        <v>7</v>
      </c>
      <c r="B66" s="35" t="s">
        <v>34</v>
      </c>
      <c r="C66" s="75" t="s">
        <v>35</v>
      </c>
      <c r="D66" s="165">
        <v>3</v>
      </c>
      <c r="E66" s="75"/>
      <c r="F66" s="155">
        <v>17.18</v>
      </c>
      <c r="G66" s="76">
        <f t="shared" si="2"/>
        <v>51.54</v>
      </c>
    </row>
    <row r="67" spans="1:7" ht="13.5" customHeight="1">
      <c r="A67" s="34">
        <v>8</v>
      </c>
      <c r="B67" s="35" t="s">
        <v>250</v>
      </c>
      <c r="C67" s="75" t="s">
        <v>36</v>
      </c>
      <c r="D67" s="165">
        <v>30</v>
      </c>
      <c r="E67" s="75"/>
      <c r="F67" s="155">
        <v>140.97</v>
      </c>
      <c r="G67" s="76">
        <f t="shared" si="2"/>
        <v>4229.1</v>
      </c>
    </row>
    <row r="68" spans="1:7" ht="12" customHeight="1">
      <c r="A68" s="34">
        <v>9</v>
      </c>
      <c r="B68" s="35" t="s">
        <v>149</v>
      </c>
      <c r="C68" s="75" t="s">
        <v>37</v>
      </c>
      <c r="D68" s="165"/>
      <c r="E68" s="75"/>
      <c r="F68" s="155">
        <v>28.93</v>
      </c>
      <c r="G68" s="76">
        <f t="shared" si="2"/>
        <v>0</v>
      </c>
    </row>
    <row r="69" spans="1:7" ht="12">
      <c r="A69" s="34">
        <v>10</v>
      </c>
      <c r="B69" s="35" t="s">
        <v>150</v>
      </c>
      <c r="C69" s="75" t="s">
        <v>27</v>
      </c>
      <c r="D69" s="165"/>
      <c r="E69" s="75"/>
      <c r="F69" s="155">
        <v>88.69</v>
      </c>
      <c r="G69" s="76">
        <f t="shared" si="2"/>
        <v>0</v>
      </c>
    </row>
    <row r="70" spans="1:7" ht="13.5" customHeight="1">
      <c r="A70" s="34">
        <v>11</v>
      </c>
      <c r="B70" s="40" t="s">
        <v>155</v>
      </c>
      <c r="C70" s="75" t="s">
        <v>56</v>
      </c>
      <c r="D70" s="167">
        <v>2</v>
      </c>
      <c r="E70" s="75"/>
      <c r="F70" s="152">
        <v>384.9</v>
      </c>
      <c r="G70" s="76">
        <f>D70*F70</f>
        <v>769.8</v>
      </c>
    </row>
    <row r="71" spans="1:7" ht="13.5" customHeight="1">
      <c r="A71" s="39">
        <v>12</v>
      </c>
      <c r="B71" s="35" t="s">
        <v>151</v>
      </c>
      <c r="C71" s="75" t="s">
        <v>61</v>
      </c>
      <c r="D71" s="165">
        <v>14.04</v>
      </c>
      <c r="E71" s="75"/>
      <c r="F71" s="155">
        <v>38.85</v>
      </c>
      <c r="G71" s="76">
        <f t="shared" si="2"/>
        <v>545.454</v>
      </c>
    </row>
    <row r="72" spans="1:7" ht="11.25" customHeight="1">
      <c r="A72" s="34">
        <v>13</v>
      </c>
      <c r="B72" s="35" t="s">
        <v>152</v>
      </c>
      <c r="C72" s="75" t="s">
        <v>27</v>
      </c>
      <c r="D72" s="165">
        <v>2</v>
      </c>
      <c r="E72" s="75"/>
      <c r="F72" s="155">
        <v>743.2</v>
      </c>
      <c r="G72" s="76">
        <f t="shared" si="2"/>
        <v>1486.4</v>
      </c>
    </row>
    <row r="73" spans="1:7" ht="12" customHeight="1">
      <c r="A73" s="34">
        <v>14</v>
      </c>
      <c r="B73" s="40" t="s">
        <v>153</v>
      </c>
      <c r="C73" s="75" t="s">
        <v>79</v>
      </c>
      <c r="D73" s="165">
        <v>75</v>
      </c>
      <c r="E73" s="75"/>
      <c r="F73" s="155">
        <v>4.26</v>
      </c>
      <c r="G73" s="76">
        <f t="shared" si="2"/>
        <v>319.5</v>
      </c>
    </row>
    <row r="74" spans="1:7" ht="12" customHeight="1">
      <c r="A74" s="34">
        <v>15</v>
      </c>
      <c r="B74" s="35" t="s">
        <v>154</v>
      </c>
      <c r="C74" s="75" t="s">
        <v>38</v>
      </c>
      <c r="D74" s="165"/>
      <c r="E74" s="75"/>
      <c r="F74" s="155">
        <v>20</v>
      </c>
      <c r="G74" s="76">
        <f t="shared" si="2"/>
        <v>0</v>
      </c>
    </row>
    <row r="75" spans="1:7" ht="12">
      <c r="A75" s="37"/>
      <c r="B75" s="44" t="s">
        <v>156</v>
      </c>
      <c r="C75" s="75"/>
      <c r="D75" s="77"/>
      <c r="E75" s="78"/>
      <c r="F75" s="139"/>
      <c r="G75" s="80">
        <f>SUM(G60:G74)</f>
        <v>19008.863000000005</v>
      </c>
    </row>
    <row r="76" spans="1:7" ht="15" customHeight="1">
      <c r="A76" s="37"/>
      <c r="B76" s="81" t="s">
        <v>157</v>
      </c>
      <c r="C76" s="82"/>
      <c r="D76" s="83"/>
      <c r="E76" s="84"/>
      <c r="F76" s="140"/>
      <c r="G76" s="195">
        <f>(G75*15%)+G75</f>
        <v>21860.192450000006</v>
      </c>
    </row>
    <row r="77" spans="1:7" ht="12">
      <c r="A77" s="37"/>
      <c r="B77" s="81" t="s">
        <v>118</v>
      </c>
      <c r="C77" s="51"/>
      <c r="D77" s="86"/>
      <c r="E77" s="51"/>
      <c r="F77" s="141"/>
      <c r="G77" s="60">
        <f>G76*1.18</f>
        <v>25795.027091000007</v>
      </c>
    </row>
    <row r="78" spans="1:7" ht="14.25" customHeight="1">
      <c r="A78" s="37"/>
      <c r="B78" s="68" t="s">
        <v>119</v>
      </c>
      <c r="C78" s="15" t="s">
        <v>11</v>
      </c>
      <c r="D78" s="42"/>
      <c r="E78" s="42"/>
      <c r="F78" s="142"/>
      <c r="G78" s="28">
        <f>G77/C5/12</f>
        <v>0.2080311227055712</v>
      </c>
    </row>
    <row r="79" spans="1:7" ht="12">
      <c r="A79" s="19" t="s">
        <v>158</v>
      </c>
      <c r="B79" s="88" t="s">
        <v>40</v>
      </c>
      <c r="C79" s="89"/>
      <c r="D79" s="32" t="s">
        <v>144</v>
      </c>
      <c r="E79" s="17"/>
      <c r="F79" s="143"/>
      <c r="G79" s="17"/>
    </row>
    <row r="80" spans="1:7" ht="36">
      <c r="A80" s="37">
        <v>1</v>
      </c>
      <c r="B80" s="43" t="s">
        <v>41</v>
      </c>
      <c r="C80" s="90" t="s">
        <v>42</v>
      </c>
      <c r="D80" s="169">
        <v>47</v>
      </c>
      <c r="E80" s="59"/>
      <c r="F80" s="156">
        <v>709.5</v>
      </c>
      <c r="G80" s="91">
        <f>D80*F80</f>
        <v>33346.5</v>
      </c>
    </row>
    <row r="81" spans="1:7" ht="24">
      <c r="A81" s="37">
        <v>2</v>
      </c>
      <c r="B81" s="43" t="s">
        <v>43</v>
      </c>
      <c r="C81" s="90" t="s">
        <v>44</v>
      </c>
      <c r="D81" s="169">
        <v>5</v>
      </c>
      <c r="E81" s="59"/>
      <c r="F81" s="156">
        <v>273.21</v>
      </c>
      <c r="G81" s="91">
        <f aca="true" t="shared" si="3" ref="G81:G100">D81*F81</f>
        <v>1366.05</v>
      </c>
    </row>
    <row r="82" spans="1:7" ht="24">
      <c r="A82" s="37">
        <v>3</v>
      </c>
      <c r="B82" s="43" t="s">
        <v>45</v>
      </c>
      <c r="C82" s="90" t="s">
        <v>44</v>
      </c>
      <c r="D82" s="169">
        <v>6</v>
      </c>
      <c r="E82" s="59"/>
      <c r="F82" s="156">
        <v>296.6</v>
      </c>
      <c r="G82" s="91">
        <f t="shared" si="3"/>
        <v>1779.6000000000001</v>
      </c>
    </row>
    <row r="83" spans="1:7" ht="12.75" customHeight="1">
      <c r="A83" s="37">
        <v>4</v>
      </c>
      <c r="B83" s="43" t="s">
        <v>206</v>
      </c>
      <c r="C83" s="90" t="s">
        <v>46</v>
      </c>
      <c r="D83" s="169">
        <v>11</v>
      </c>
      <c r="E83" s="59"/>
      <c r="F83" s="156">
        <v>24.16</v>
      </c>
      <c r="G83" s="91">
        <f t="shared" si="3"/>
        <v>265.76</v>
      </c>
    </row>
    <row r="84" spans="1:7" ht="12.75" customHeight="1">
      <c r="A84" s="37">
        <v>5</v>
      </c>
      <c r="B84" s="43" t="s">
        <v>47</v>
      </c>
      <c r="C84" s="90" t="s">
        <v>48</v>
      </c>
      <c r="D84" s="169">
        <v>10</v>
      </c>
      <c r="E84" s="59"/>
      <c r="F84" s="156">
        <v>47.22</v>
      </c>
      <c r="G84" s="91">
        <f t="shared" si="3"/>
        <v>472.2</v>
      </c>
    </row>
    <row r="85" spans="1:7" ht="12.75" customHeight="1">
      <c r="A85" s="37">
        <v>6</v>
      </c>
      <c r="B85" s="43" t="s">
        <v>49</v>
      </c>
      <c r="C85" s="90" t="s">
        <v>50</v>
      </c>
      <c r="D85" s="169">
        <v>0</v>
      </c>
      <c r="E85" s="59"/>
      <c r="F85" s="156">
        <v>219.12</v>
      </c>
      <c r="G85" s="91">
        <f t="shared" si="3"/>
        <v>0</v>
      </c>
    </row>
    <row r="86" spans="1:7" ht="14.25" customHeight="1">
      <c r="A86" s="37">
        <v>7</v>
      </c>
      <c r="B86" s="43" t="s">
        <v>51</v>
      </c>
      <c r="C86" s="90" t="s">
        <v>52</v>
      </c>
      <c r="D86" s="169">
        <v>16</v>
      </c>
      <c r="E86" s="59"/>
      <c r="F86" s="156">
        <v>141.66</v>
      </c>
      <c r="G86" s="91">
        <f t="shared" si="3"/>
        <v>2266.56</v>
      </c>
    </row>
    <row r="87" spans="1:7" ht="13.5" customHeight="1">
      <c r="A87" s="37">
        <v>8</v>
      </c>
      <c r="B87" s="43" t="s">
        <v>53</v>
      </c>
      <c r="C87" s="90" t="s">
        <v>46</v>
      </c>
      <c r="D87" s="169">
        <v>13</v>
      </c>
      <c r="E87" s="59"/>
      <c r="F87" s="156">
        <v>130.63</v>
      </c>
      <c r="G87" s="91">
        <f t="shared" si="3"/>
        <v>1698.19</v>
      </c>
    </row>
    <row r="88" spans="1:7" ht="13.5" customHeight="1">
      <c r="A88" s="37">
        <v>9</v>
      </c>
      <c r="B88" s="43" t="s">
        <v>54</v>
      </c>
      <c r="C88" s="90" t="s">
        <v>46</v>
      </c>
      <c r="D88" s="169">
        <v>1</v>
      </c>
      <c r="E88" s="59"/>
      <c r="F88" s="156">
        <v>133.36</v>
      </c>
      <c r="G88" s="91">
        <f t="shared" si="3"/>
        <v>133.36</v>
      </c>
    </row>
    <row r="89" spans="1:7" ht="12">
      <c r="A89" s="37">
        <v>10</v>
      </c>
      <c r="B89" s="43" t="s">
        <v>55</v>
      </c>
      <c r="C89" s="90" t="s">
        <v>56</v>
      </c>
      <c r="D89" s="169">
        <v>31</v>
      </c>
      <c r="E89" s="59"/>
      <c r="F89" s="156">
        <v>102.88</v>
      </c>
      <c r="G89" s="91">
        <f t="shared" si="3"/>
        <v>3189.2799999999997</v>
      </c>
    </row>
    <row r="90" spans="1:7" ht="12.75" customHeight="1">
      <c r="A90" s="37">
        <v>11</v>
      </c>
      <c r="B90" s="43" t="s">
        <v>57</v>
      </c>
      <c r="C90" s="90" t="s">
        <v>58</v>
      </c>
      <c r="D90" s="169">
        <v>16</v>
      </c>
      <c r="E90" s="59"/>
      <c r="F90" s="156">
        <v>173.23</v>
      </c>
      <c r="G90" s="91">
        <f t="shared" si="3"/>
        <v>2771.68</v>
      </c>
    </row>
    <row r="91" spans="1:7" ht="14.25" customHeight="1">
      <c r="A91" s="37">
        <v>12</v>
      </c>
      <c r="B91" s="43" t="s">
        <v>59</v>
      </c>
      <c r="C91" s="90" t="s">
        <v>56</v>
      </c>
      <c r="D91" s="169">
        <v>8</v>
      </c>
      <c r="E91" s="59"/>
      <c r="F91" s="156">
        <v>292.31</v>
      </c>
      <c r="G91" s="91">
        <f t="shared" si="3"/>
        <v>2338.48</v>
      </c>
    </row>
    <row r="92" spans="1:7" ht="25.5" customHeight="1">
      <c r="A92" s="37">
        <v>13</v>
      </c>
      <c r="B92" s="43" t="s">
        <v>207</v>
      </c>
      <c r="C92" s="90" t="s">
        <v>60</v>
      </c>
      <c r="D92" s="169">
        <v>0.03</v>
      </c>
      <c r="E92" s="59"/>
      <c r="F92" s="156">
        <v>43464.48</v>
      </c>
      <c r="G92" s="91">
        <f t="shared" si="3"/>
        <v>1303.9344</v>
      </c>
    </row>
    <row r="93" spans="1:7" ht="13.5" customHeight="1">
      <c r="A93" s="37">
        <v>14</v>
      </c>
      <c r="B93" s="188" t="s">
        <v>251</v>
      </c>
      <c r="C93" s="90" t="s">
        <v>252</v>
      </c>
      <c r="D93" s="169">
        <v>8</v>
      </c>
      <c r="E93" s="59"/>
      <c r="F93" s="156">
        <v>99.33</v>
      </c>
      <c r="G93" s="91">
        <f t="shared" si="3"/>
        <v>794.64</v>
      </c>
    </row>
    <row r="94" spans="1:7" ht="12">
      <c r="A94" s="37">
        <v>15</v>
      </c>
      <c r="B94" s="43" t="s">
        <v>62</v>
      </c>
      <c r="C94" s="90" t="s">
        <v>189</v>
      </c>
      <c r="D94" s="169">
        <v>12</v>
      </c>
      <c r="E94" s="59"/>
      <c r="F94" s="156">
        <v>53.21</v>
      </c>
      <c r="G94" s="91">
        <f t="shared" si="3"/>
        <v>638.52</v>
      </c>
    </row>
    <row r="95" spans="1:7" ht="12">
      <c r="A95" s="37">
        <v>16</v>
      </c>
      <c r="B95" s="43" t="s">
        <v>63</v>
      </c>
      <c r="C95" s="90" t="s">
        <v>61</v>
      </c>
      <c r="D95" s="169">
        <v>606.7</v>
      </c>
      <c r="E95" s="59"/>
      <c r="F95" s="156">
        <v>45.9</v>
      </c>
      <c r="G95" s="91">
        <f t="shared" si="3"/>
        <v>27847.530000000002</v>
      </c>
    </row>
    <row r="96" spans="1:7" ht="12">
      <c r="A96" s="37">
        <v>17</v>
      </c>
      <c r="B96" s="43" t="s">
        <v>64</v>
      </c>
      <c r="C96" s="90" t="s">
        <v>56</v>
      </c>
      <c r="D96" s="169">
        <v>2</v>
      </c>
      <c r="E96" s="59"/>
      <c r="F96" s="156">
        <v>90.46</v>
      </c>
      <c r="G96" s="91">
        <f t="shared" si="3"/>
        <v>180.92</v>
      </c>
    </row>
    <row r="97" spans="1:7" ht="12">
      <c r="A97" s="37">
        <v>18</v>
      </c>
      <c r="B97" s="43" t="s">
        <v>66</v>
      </c>
      <c r="C97" s="90" t="s">
        <v>65</v>
      </c>
      <c r="D97" s="169">
        <v>2.3</v>
      </c>
      <c r="E97" s="59"/>
      <c r="F97" s="156">
        <v>363.31</v>
      </c>
      <c r="G97" s="91">
        <f t="shared" si="3"/>
        <v>835.6129999999999</v>
      </c>
    </row>
    <row r="98" spans="1:7" ht="12">
      <c r="A98" s="37">
        <v>19</v>
      </c>
      <c r="B98" s="43" t="s">
        <v>209</v>
      </c>
      <c r="C98" s="90" t="s">
        <v>50</v>
      </c>
      <c r="D98" s="169">
        <v>289</v>
      </c>
      <c r="E98" s="59"/>
      <c r="F98" s="156">
        <v>59.13</v>
      </c>
      <c r="G98" s="91">
        <f t="shared" si="3"/>
        <v>17088.57</v>
      </c>
    </row>
    <row r="99" spans="1:7" ht="12">
      <c r="A99" s="37">
        <v>20</v>
      </c>
      <c r="B99" s="43" t="s">
        <v>208</v>
      </c>
      <c r="C99" s="90" t="s">
        <v>61</v>
      </c>
      <c r="D99" s="169">
        <v>65.2</v>
      </c>
      <c r="E99" s="59"/>
      <c r="F99" s="156">
        <v>7.98</v>
      </c>
      <c r="G99" s="91">
        <f t="shared" si="3"/>
        <v>520.296</v>
      </c>
    </row>
    <row r="100" spans="1:7" ht="13.5" customHeight="1">
      <c r="A100" s="37">
        <v>21</v>
      </c>
      <c r="B100" s="43" t="s">
        <v>210</v>
      </c>
      <c r="C100" s="90" t="s">
        <v>56</v>
      </c>
      <c r="D100" s="169">
        <v>16</v>
      </c>
      <c r="E100" s="59"/>
      <c r="F100" s="156">
        <v>135.58</v>
      </c>
      <c r="G100" s="91">
        <f t="shared" si="3"/>
        <v>2169.28</v>
      </c>
    </row>
    <row r="101" spans="1:7" ht="12">
      <c r="A101" s="37"/>
      <c r="B101" s="44" t="s">
        <v>156</v>
      </c>
      <c r="C101" s="92"/>
      <c r="D101" s="58"/>
      <c r="E101" s="58"/>
      <c r="F101" s="144"/>
      <c r="G101" s="91">
        <f>SUM(G80:G100)</f>
        <v>101006.96340000001</v>
      </c>
    </row>
    <row r="102" spans="1:7" ht="13.5" customHeight="1">
      <c r="A102" s="37"/>
      <c r="B102" s="81" t="s">
        <v>157</v>
      </c>
      <c r="C102" s="92"/>
      <c r="D102" s="58"/>
      <c r="E102" s="58"/>
      <c r="F102" s="144"/>
      <c r="G102" s="91">
        <f>G101*1.15</f>
        <v>116158.00791</v>
      </c>
    </row>
    <row r="103" spans="1:7" ht="12.75" customHeight="1">
      <c r="A103" s="37"/>
      <c r="B103" s="81" t="s">
        <v>118</v>
      </c>
      <c r="C103" s="92"/>
      <c r="D103" s="58"/>
      <c r="E103" s="58"/>
      <c r="F103" s="144"/>
      <c r="G103" s="62">
        <f>G102*1.18</f>
        <v>137066.4493338</v>
      </c>
    </row>
    <row r="104" spans="1:7" ht="12.75" customHeight="1">
      <c r="A104" s="37"/>
      <c r="B104" s="68" t="s">
        <v>119</v>
      </c>
      <c r="C104" s="15" t="s">
        <v>11</v>
      </c>
      <c r="D104" s="58"/>
      <c r="E104" s="58"/>
      <c r="F104" s="144"/>
      <c r="G104" s="62">
        <f>G103/C5/12</f>
        <v>1.1054102497967677</v>
      </c>
    </row>
    <row r="105" spans="1:7" ht="12.75" customHeight="1">
      <c r="A105" s="19" t="s">
        <v>159</v>
      </c>
      <c r="B105" s="88" t="s">
        <v>67</v>
      </c>
      <c r="C105" s="90"/>
      <c r="D105" s="32" t="s">
        <v>144</v>
      </c>
      <c r="E105" s="57"/>
      <c r="F105" s="145"/>
      <c r="G105" s="58"/>
    </row>
    <row r="106" spans="1:7" ht="12" customHeight="1">
      <c r="A106" s="37">
        <v>1</v>
      </c>
      <c r="B106" s="43" t="s">
        <v>68</v>
      </c>
      <c r="C106" s="90" t="s">
        <v>42</v>
      </c>
      <c r="D106" s="169">
        <v>24.3</v>
      </c>
      <c r="E106" s="59"/>
      <c r="F106" s="156">
        <v>709.5</v>
      </c>
      <c r="G106" s="91">
        <f>D106*F106</f>
        <v>17240.850000000002</v>
      </c>
    </row>
    <row r="107" spans="1:7" ht="13.5" customHeight="1">
      <c r="A107" s="37">
        <v>2</v>
      </c>
      <c r="B107" s="43" t="s">
        <v>69</v>
      </c>
      <c r="C107" s="90" t="s">
        <v>70</v>
      </c>
      <c r="D107" s="169">
        <v>7</v>
      </c>
      <c r="E107" s="59"/>
      <c r="F107" s="156">
        <v>1630.65</v>
      </c>
      <c r="G107" s="91">
        <f aca="true" t="shared" si="4" ref="G107:G116">D107*F107</f>
        <v>11414.550000000001</v>
      </c>
    </row>
    <row r="108" spans="1:7" ht="12">
      <c r="A108" s="37">
        <v>3</v>
      </c>
      <c r="B108" s="43" t="s">
        <v>71</v>
      </c>
      <c r="C108" s="90" t="s">
        <v>70</v>
      </c>
      <c r="D108" s="169">
        <v>29</v>
      </c>
      <c r="E108" s="59"/>
      <c r="F108" s="156">
        <v>209.3</v>
      </c>
      <c r="G108" s="91">
        <f t="shared" si="4"/>
        <v>6069.700000000001</v>
      </c>
    </row>
    <row r="109" spans="1:7" ht="14.25" customHeight="1">
      <c r="A109" s="37">
        <v>4</v>
      </c>
      <c r="B109" s="43" t="s">
        <v>72</v>
      </c>
      <c r="C109" s="90" t="s">
        <v>73</v>
      </c>
      <c r="D109" s="169">
        <v>31</v>
      </c>
      <c r="E109" s="59"/>
      <c r="F109" s="156">
        <v>99.33</v>
      </c>
      <c r="G109" s="91">
        <f t="shared" si="4"/>
        <v>3079.23</v>
      </c>
    </row>
    <row r="110" spans="1:7" ht="12">
      <c r="A110" s="37">
        <v>5</v>
      </c>
      <c r="B110" s="43" t="s">
        <v>74</v>
      </c>
      <c r="C110" s="90" t="s">
        <v>56</v>
      </c>
      <c r="D110" s="169">
        <v>12</v>
      </c>
      <c r="E110" s="59"/>
      <c r="F110" s="156">
        <v>46.21</v>
      </c>
      <c r="G110" s="91">
        <f t="shared" si="4"/>
        <v>554.52</v>
      </c>
    </row>
    <row r="111" spans="1:7" ht="12">
      <c r="A111" s="37">
        <v>6</v>
      </c>
      <c r="B111" s="43" t="s">
        <v>75</v>
      </c>
      <c r="C111" s="90" t="s">
        <v>56</v>
      </c>
      <c r="D111" s="169">
        <v>7</v>
      </c>
      <c r="E111" s="59"/>
      <c r="F111" s="156">
        <v>266.16</v>
      </c>
      <c r="G111" s="91">
        <f t="shared" si="4"/>
        <v>1863.1200000000001</v>
      </c>
    </row>
    <row r="112" spans="1:7" ht="12">
      <c r="A112" s="37">
        <v>7</v>
      </c>
      <c r="B112" s="43" t="s">
        <v>76</v>
      </c>
      <c r="C112" s="90" t="s">
        <v>56</v>
      </c>
      <c r="D112" s="169">
        <v>1</v>
      </c>
      <c r="E112" s="59"/>
      <c r="F112" s="156">
        <v>189.83</v>
      </c>
      <c r="G112" s="91">
        <f t="shared" si="4"/>
        <v>189.83</v>
      </c>
    </row>
    <row r="113" spans="1:7" ht="12">
      <c r="A113" s="37">
        <v>8</v>
      </c>
      <c r="B113" s="43" t="s">
        <v>77</v>
      </c>
      <c r="C113" s="90" t="s">
        <v>56</v>
      </c>
      <c r="D113" s="169">
        <v>11</v>
      </c>
      <c r="E113" s="59"/>
      <c r="F113" s="156">
        <v>52.4</v>
      </c>
      <c r="G113" s="91">
        <f t="shared" si="4"/>
        <v>576.4</v>
      </c>
    </row>
    <row r="114" spans="1:7" ht="24">
      <c r="A114" s="37">
        <v>9</v>
      </c>
      <c r="B114" s="43" t="s">
        <v>78</v>
      </c>
      <c r="C114" s="90" t="s">
        <v>56</v>
      </c>
      <c r="D114" s="169">
        <v>2</v>
      </c>
      <c r="E114" s="59"/>
      <c r="F114" s="156">
        <v>237.5</v>
      </c>
      <c r="G114" s="91">
        <f t="shared" si="4"/>
        <v>475</v>
      </c>
    </row>
    <row r="115" spans="1:7" ht="11.25" customHeight="1">
      <c r="A115" s="37">
        <v>10</v>
      </c>
      <c r="B115" s="43" t="s">
        <v>80</v>
      </c>
      <c r="C115" s="90" t="s">
        <v>56</v>
      </c>
      <c r="D115" s="169">
        <v>3</v>
      </c>
      <c r="E115" s="59"/>
      <c r="F115" s="156">
        <v>60.31</v>
      </c>
      <c r="G115" s="91">
        <f t="shared" si="4"/>
        <v>180.93</v>
      </c>
    </row>
    <row r="116" spans="1:7" ht="12.75" customHeight="1">
      <c r="A116" s="37">
        <v>11</v>
      </c>
      <c r="B116" s="43" t="s">
        <v>81</v>
      </c>
      <c r="C116" s="90" t="s">
        <v>65</v>
      </c>
      <c r="D116" s="169">
        <v>28.9</v>
      </c>
      <c r="E116" s="59"/>
      <c r="F116" s="156">
        <v>70.28</v>
      </c>
      <c r="G116" s="91">
        <f t="shared" si="4"/>
        <v>2031.0919999999999</v>
      </c>
    </row>
    <row r="117" spans="1:7" ht="13.5" customHeight="1">
      <c r="A117" s="37"/>
      <c r="B117" s="44" t="s">
        <v>156</v>
      </c>
      <c r="C117" s="58"/>
      <c r="D117" s="92"/>
      <c r="E117" s="58"/>
      <c r="F117" s="144"/>
      <c r="G117" s="91">
        <f>SUM(G106:G116)</f>
        <v>43675.22200000001</v>
      </c>
    </row>
    <row r="118" spans="1:7" ht="12">
      <c r="A118" s="37"/>
      <c r="B118" s="81" t="s">
        <v>157</v>
      </c>
      <c r="C118" s="58"/>
      <c r="D118" s="58"/>
      <c r="E118" s="58"/>
      <c r="F118" s="144"/>
      <c r="G118" s="91">
        <f>G117*1.15</f>
        <v>50226.505300000004</v>
      </c>
    </row>
    <row r="119" spans="1:7" ht="13.5" customHeight="1">
      <c r="A119" s="37"/>
      <c r="B119" s="81" t="s">
        <v>118</v>
      </c>
      <c r="C119" s="58"/>
      <c r="D119" s="58"/>
      <c r="E119" s="58"/>
      <c r="F119" s="144"/>
      <c r="G119" s="62">
        <f>G118*1.18</f>
        <v>59267.276254000004</v>
      </c>
    </row>
    <row r="120" spans="1:7" ht="13.5" customHeight="1">
      <c r="A120" s="37"/>
      <c r="B120" s="68" t="s">
        <v>119</v>
      </c>
      <c r="C120" s="16" t="s">
        <v>11</v>
      </c>
      <c r="D120" s="58"/>
      <c r="E120" s="58"/>
      <c r="F120" s="144"/>
      <c r="G120" s="62">
        <f>G119/C5/12</f>
        <v>0.4779773238975451</v>
      </c>
    </row>
    <row r="121" spans="1:7" ht="24" customHeight="1">
      <c r="A121" s="19" t="s">
        <v>160</v>
      </c>
      <c r="B121" s="93" t="s">
        <v>161</v>
      </c>
      <c r="C121" s="24"/>
      <c r="D121" s="32"/>
      <c r="E121" s="58"/>
      <c r="F121" s="144"/>
      <c r="G121" s="62"/>
    </row>
    <row r="122" spans="1:7" ht="24">
      <c r="A122" s="17">
        <v>1</v>
      </c>
      <c r="B122" s="35" t="s">
        <v>162</v>
      </c>
      <c r="C122" s="15" t="s">
        <v>163</v>
      </c>
      <c r="D122" s="163">
        <v>1</v>
      </c>
      <c r="E122" s="163">
        <v>12</v>
      </c>
      <c r="F122" s="162">
        <v>174.45</v>
      </c>
      <c r="G122" s="91">
        <f>D122*F122*E122</f>
        <v>2093.3999999999996</v>
      </c>
    </row>
    <row r="123" spans="1:7" ht="11.25" customHeight="1">
      <c r="A123" s="17">
        <v>2</v>
      </c>
      <c r="B123" s="37" t="s">
        <v>164</v>
      </c>
      <c r="C123" s="15" t="s">
        <v>163</v>
      </c>
      <c r="D123" s="163">
        <v>1</v>
      </c>
      <c r="E123" s="163">
        <v>12</v>
      </c>
      <c r="F123" s="162">
        <v>87.23</v>
      </c>
      <c r="G123" s="91">
        <f>D123*F123*E123</f>
        <v>1046.76</v>
      </c>
    </row>
    <row r="124" spans="1:7" ht="12">
      <c r="A124" s="17">
        <v>3</v>
      </c>
      <c r="B124" s="37" t="s">
        <v>165</v>
      </c>
      <c r="C124" s="15" t="s">
        <v>163</v>
      </c>
      <c r="D124" s="163">
        <v>1</v>
      </c>
      <c r="E124" s="163">
        <v>3</v>
      </c>
      <c r="F124" s="162">
        <v>174.45</v>
      </c>
      <c r="G124" s="91">
        <f>D124*F124*E124</f>
        <v>523.3499999999999</v>
      </c>
    </row>
    <row r="125" spans="1:7" ht="13.5" customHeight="1">
      <c r="A125" s="17">
        <v>4</v>
      </c>
      <c r="B125" s="37" t="s">
        <v>253</v>
      </c>
      <c r="C125" s="15" t="s">
        <v>163</v>
      </c>
      <c r="D125" s="163">
        <v>1</v>
      </c>
      <c r="E125" s="163">
        <v>1</v>
      </c>
      <c r="F125" s="162">
        <v>13248.83</v>
      </c>
      <c r="G125" s="91">
        <f>D125*F125*E125</f>
        <v>13248.83</v>
      </c>
    </row>
    <row r="126" spans="1:7" ht="12">
      <c r="A126" s="17">
        <v>5</v>
      </c>
      <c r="B126" s="37" t="s">
        <v>254</v>
      </c>
      <c r="C126" s="15" t="s">
        <v>163</v>
      </c>
      <c r="D126" s="163">
        <v>1</v>
      </c>
      <c r="E126" s="163">
        <v>1</v>
      </c>
      <c r="F126" s="162">
        <v>8853.93</v>
      </c>
      <c r="G126" s="91">
        <f>D126*F126*E126</f>
        <v>8853.93</v>
      </c>
    </row>
    <row r="127" spans="1:7" ht="12">
      <c r="A127" s="17"/>
      <c r="B127" s="44" t="s">
        <v>156</v>
      </c>
      <c r="C127" s="16"/>
      <c r="D127" s="58"/>
      <c r="E127" s="58"/>
      <c r="F127" s="144"/>
      <c r="G127" s="91">
        <f>G122+G123+G124+G125+G126</f>
        <v>25766.27</v>
      </c>
    </row>
    <row r="128" spans="1:7" ht="12">
      <c r="A128" s="17"/>
      <c r="B128" s="81" t="s">
        <v>157</v>
      </c>
      <c r="C128" s="16"/>
      <c r="D128" s="58"/>
      <c r="E128" s="58"/>
      <c r="F128" s="144"/>
      <c r="G128" s="91">
        <f>G127*1.15</f>
        <v>29631.210499999997</v>
      </c>
    </row>
    <row r="129" spans="1:7" ht="12">
      <c r="A129" s="17"/>
      <c r="B129" s="81" t="s">
        <v>118</v>
      </c>
      <c r="C129" s="16"/>
      <c r="D129" s="58"/>
      <c r="E129" s="58"/>
      <c r="F129" s="144"/>
      <c r="G129" s="62">
        <f>G128*1.18</f>
        <v>34964.828389999995</v>
      </c>
    </row>
    <row r="130" spans="1:7" ht="12">
      <c r="A130" s="37"/>
      <c r="B130" s="68" t="s">
        <v>119</v>
      </c>
      <c r="C130" s="16" t="s">
        <v>166</v>
      </c>
      <c r="D130" s="58"/>
      <c r="E130" s="58"/>
      <c r="F130" s="144"/>
      <c r="G130" s="62">
        <f>G129/C5/12</f>
        <v>0.2819835187425401</v>
      </c>
    </row>
    <row r="131" spans="1:7" ht="12">
      <c r="A131" s="19" t="s">
        <v>167</v>
      </c>
      <c r="B131" s="45" t="s">
        <v>82</v>
      </c>
      <c r="C131" s="45"/>
      <c r="D131" s="32" t="s">
        <v>144</v>
      </c>
      <c r="E131" s="45"/>
      <c r="F131" s="118"/>
      <c r="G131" s="45"/>
    </row>
    <row r="132" spans="1:7" ht="24">
      <c r="A132" s="12">
        <v>1</v>
      </c>
      <c r="B132" s="47" t="s">
        <v>168</v>
      </c>
      <c r="C132" s="94" t="s">
        <v>79</v>
      </c>
      <c r="D132" s="170">
        <v>4</v>
      </c>
      <c r="E132" s="95"/>
      <c r="F132" s="157">
        <v>86.93</v>
      </c>
      <c r="G132" s="46">
        <f>D132*F132</f>
        <v>347.72</v>
      </c>
    </row>
    <row r="133" spans="1:7" ht="12">
      <c r="A133" s="12">
        <v>2</v>
      </c>
      <c r="B133" s="40" t="s">
        <v>83</v>
      </c>
      <c r="C133" s="94" t="s">
        <v>84</v>
      </c>
      <c r="D133" s="170">
        <v>19</v>
      </c>
      <c r="E133" s="95"/>
      <c r="F133" s="157">
        <v>30.15</v>
      </c>
      <c r="G133" s="46">
        <f aca="true" t="shared" si="5" ref="G133:G153">D133*F133</f>
        <v>572.85</v>
      </c>
    </row>
    <row r="134" spans="1:7" ht="12">
      <c r="A134" s="12">
        <v>3</v>
      </c>
      <c r="B134" s="40" t="s">
        <v>85</v>
      </c>
      <c r="C134" s="94" t="s">
        <v>86</v>
      </c>
      <c r="D134" s="170">
        <v>19</v>
      </c>
      <c r="E134" s="95"/>
      <c r="F134" s="158">
        <v>354.75</v>
      </c>
      <c r="G134" s="46">
        <f t="shared" si="5"/>
        <v>6740.25</v>
      </c>
    </row>
    <row r="135" spans="1:7" ht="12">
      <c r="A135" s="12">
        <v>4</v>
      </c>
      <c r="B135" s="40" t="s">
        <v>169</v>
      </c>
      <c r="C135" s="94" t="s">
        <v>87</v>
      </c>
      <c r="D135" s="170">
        <v>9</v>
      </c>
      <c r="E135" s="95"/>
      <c r="F135" s="157">
        <v>190.74</v>
      </c>
      <c r="G135" s="46">
        <f t="shared" si="5"/>
        <v>1716.66</v>
      </c>
    </row>
    <row r="136" spans="1:7" ht="24">
      <c r="A136" s="12">
        <v>5</v>
      </c>
      <c r="B136" s="40" t="s">
        <v>170</v>
      </c>
      <c r="C136" s="94" t="s">
        <v>56</v>
      </c>
      <c r="D136" s="170">
        <v>7</v>
      </c>
      <c r="E136" s="95"/>
      <c r="F136" s="157">
        <v>248.34</v>
      </c>
      <c r="G136" s="46">
        <f t="shared" si="5"/>
        <v>1738.38</v>
      </c>
    </row>
    <row r="137" spans="1:7" ht="12">
      <c r="A137" s="12">
        <v>6</v>
      </c>
      <c r="B137" s="40" t="s">
        <v>88</v>
      </c>
      <c r="C137" s="94" t="s">
        <v>56</v>
      </c>
      <c r="D137" s="170">
        <v>18</v>
      </c>
      <c r="E137" s="95"/>
      <c r="F137" s="157">
        <v>88.69</v>
      </c>
      <c r="G137" s="46">
        <f t="shared" si="5"/>
        <v>1596.42</v>
      </c>
    </row>
    <row r="138" spans="1:7" ht="12">
      <c r="A138" s="12">
        <v>7</v>
      </c>
      <c r="B138" s="40" t="s">
        <v>171</v>
      </c>
      <c r="C138" s="94" t="s">
        <v>89</v>
      </c>
      <c r="D138" s="170">
        <v>820</v>
      </c>
      <c r="E138" s="95"/>
      <c r="F138" s="157">
        <v>2.13</v>
      </c>
      <c r="G138" s="46">
        <f t="shared" si="5"/>
        <v>1746.6</v>
      </c>
    </row>
    <row r="139" spans="1:7" ht="12">
      <c r="A139" s="12">
        <v>8</v>
      </c>
      <c r="B139" s="47" t="s">
        <v>172</v>
      </c>
      <c r="C139" s="94" t="s">
        <v>56</v>
      </c>
      <c r="D139" s="170">
        <v>3</v>
      </c>
      <c r="E139" s="95"/>
      <c r="F139" s="157">
        <v>63.87</v>
      </c>
      <c r="G139" s="46">
        <f t="shared" si="5"/>
        <v>191.60999999999999</v>
      </c>
    </row>
    <row r="140" spans="1:7" ht="12">
      <c r="A140" s="12">
        <v>9</v>
      </c>
      <c r="B140" s="47" t="s">
        <v>173</v>
      </c>
      <c r="C140" s="94" t="s">
        <v>48</v>
      </c>
      <c r="D140" s="170">
        <v>2</v>
      </c>
      <c r="E140" s="95"/>
      <c r="F140" s="157">
        <v>220.9</v>
      </c>
      <c r="G140" s="46">
        <f t="shared" si="5"/>
        <v>441.8</v>
      </c>
    </row>
    <row r="141" spans="1:7" ht="12">
      <c r="A141" s="48">
        <v>10</v>
      </c>
      <c r="B141" s="47" t="s">
        <v>90</v>
      </c>
      <c r="C141" s="94" t="s">
        <v>89</v>
      </c>
      <c r="D141" s="170">
        <v>315</v>
      </c>
      <c r="E141" s="95"/>
      <c r="F141" s="157">
        <v>14.19</v>
      </c>
      <c r="G141" s="46">
        <f t="shared" si="5"/>
        <v>4469.849999999999</v>
      </c>
    </row>
    <row r="142" spans="1:7" ht="12">
      <c r="A142" s="48">
        <v>11</v>
      </c>
      <c r="B142" s="47" t="s">
        <v>174</v>
      </c>
      <c r="C142" s="94" t="s">
        <v>56</v>
      </c>
      <c r="D142" s="170">
        <v>0</v>
      </c>
      <c r="E142" s="95"/>
      <c r="F142" s="157">
        <v>183.33</v>
      </c>
      <c r="G142" s="46">
        <f t="shared" si="5"/>
        <v>0</v>
      </c>
    </row>
    <row r="143" spans="1:7" ht="12">
      <c r="A143" s="48">
        <v>12</v>
      </c>
      <c r="B143" s="47" t="s">
        <v>175</v>
      </c>
      <c r="C143" s="94" t="s">
        <v>56</v>
      </c>
      <c r="D143" s="170">
        <v>0</v>
      </c>
      <c r="E143" s="95"/>
      <c r="F143" s="157">
        <v>102.01</v>
      </c>
      <c r="G143" s="46">
        <f t="shared" si="5"/>
        <v>0</v>
      </c>
    </row>
    <row r="144" spans="1:7" ht="12">
      <c r="A144" s="48">
        <v>13</v>
      </c>
      <c r="B144" s="47" t="s">
        <v>176</v>
      </c>
      <c r="C144" s="94" t="s">
        <v>56</v>
      </c>
      <c r="D144" s="170">
        <v>15</v>
      </c>
      <c r="E144" s="95"/>
      <c r="F144" s="157">
        <v>84.25</v>
      </c>
      <c r="G144" s="46">
        <f t="shared" si="5"/>
        <v>1263.75</v>
      </c>
    </row>
    <row r="145" spans="1:7" ht="12">
      <c r="A145" s="48">
        <v>14</v>
      </c>
      <c r="B145" s="47" t="s">
        <v>177</v>
      </c>
      <c r="C145" s="94" t="s">
        <v>56</v>
      </c>
      <c r="D145" s="170">
        <v>5</v>
      </c>
      <c r="E145" s="95"/>
      <c r="F145" s="157">
        <v>393.15</v>
      </c>
      <c r="G145" s="46">
        <f t="shared" si="5"/>
        <v>1965.75</v>
      </c>
    </row>
    <row r="146" spans="1:7" ht="12">
      <c r="A146" s="48">
        <v>15</v>
      </c>
      <c r="B146" s="47" t="s">
        <v>178</v>
      </c>
      <c r="C146" s="94" t="s">
        <v>89</v>
      </c>
      <c r="D146" s="170">
        <v>2</v>
      </c>
      <c r="E146" s="95"/>
      <c r="F146" s="157">
        <v>179.68</v>
      </c>
      <c r="G146" s="46">
        <f t="shared" si="5"/>
        <v>359.36</v>
      </c>
    </row>
    <row r="147" spans="1:7" ht="12">
      <c r="A147" s="48">
        <v>16</v>
      </c>
      <c r="B147" s="47" t="s">
        <v>179</v>
      </c>
      <c r="C147" s="94" t="s">
        <v>91</v>
      </c>
      <c r="D147" s="170">
        <v>13</v>
      </c>
      <c r="E147" s="95"/>
      <c r="F147" s="157">
        <v>135.49</v>
      </c>
      <c r="G147" s="46">
        <f t="shared" si="5"/>
        <v>1761.3700000000001</v>
      </c>
    </row>
    <row r="148" spans="1:7" ht="12">
      <c r="A148" s="48">
        <v>17</v>
      </c>
      <c r="B148" s="47" t="s">
        <v>92</v>
      </c>
      <c r="C148" s="94" t="s">
        <v>93</v>
      </c>
      <c r="D148" s="170">
        <v>18</v>
      </c>
      <c r="E148" s="95"/>
      <c r="F148" s="157">
        <v>63.87</v>
      </c>
      <c r="G148" s="46">
        <f t="shared" si="5"/>
        <v>1149.6599999999999</v>
      </c>
    </row>
    <row r="149" spans="1:7" ht="12">
      <c r="A149" s="48">
        <v>18</v>
      </c>
      <c r="B149" s="47" t="s">
        <v>94</v>
      </c>
      <c r="C149" s="94" t="s">
        <v>31</v>
      </c>
      <c r="D149" s="170">
        <v>5.2</v>
      </c>
      <c r="E149" s="95"/>
      <c r="F149" s="157">
        <v>709.5</v>
      </c>
      <c r="G149" s="46">
        <f t="shared" si="5"/>
        <v>3689.4</v>
      </c>
    </row>
    <row r="150" spans="1:7" ht="24">
      <c r="A150" s="48">
        <v>19</v>
      </c>
      <c r="B150" s="47" t="s">
        <v>180</v>
      </c>
      <c r="C150" s="94" t="s">
        <v>56</v>
      </c>
      <c r="D150" s="170">
        <v>38</v>
      </c>
      <c r="E150" s="95"/>
      <c r="F150" s="157">
        <v>35.48</v>
      </c>
      <c r="G150" s="46">
        <f t="shared" si="5"/>
        <v>1348.2399999999998</v>
      </c>
    </row>
    <row r="151" spans="1:7" ht="12">
      <c r="A151" s="48">
        <v>20</v>
      </c>
      <c r="B151" s="47" t="s">
        <v>95</v>
      </c>
      <c r="C151" s="94" t="s">
        <v>56</v>
      </c>
      <c r="D151" s="171">
        <v>5</v>
      </c>
      <c r="E151" s="95"/>
      <c r="F151" s="159">
        <v>248.34</v>
      </c>
      <c r="G151" s="46">
        <f t="shared" si="5"/>
        <v>1241.7</v>
      </c>
    </row>
    <row r="152" spans="1:7" ht="12">
      <c r="A152" s="12">
        <v>21</v>
      </c>
      <c r="B152" s="50" t="s">
        <v>96</v>
      </c>
      <c r="C152" s="94" t="s">
        <v>181</v>
      </c>
      <c r="D152" s="171">
        <v>0</v>
      </c>
      <c r="E152" s="95"/>
      <c r="F152" s="154">
        <v>177.38</v>
      </c>
      <c r="G152" s="46">
        <f t="shared" si="5"/>
        <v>0</v>
      </c>
    </row>
    <row r="153" spans="1:7" ht="12">
      <c r="A153" s="12">
        <v>22</v>
      </c>
      <c r="B153" s="50" t="s">
        <v>97</v>
      </c>
      <c r="C153" s="94" t="s">
        <v>56</v>
      </c>
      <c r="D153" s="172">
        <v>5</v>
      </c>
      <c r="E153" s="95"/>
      <c r="F153" s="159">
        <v>58.53</v>
      </c>
      <c r="G153" s="46">
        <f t="shared" si="5"/>
        <v>292.65</v>
      </c>
    </row>
    <row r="154" spans="1:7" ht="12">
      <c r="A154" s="12"/>
      <c r="B154" s="44" t="s">
        <v>156</v>
      </c>
      <c r="C154" s="86"/>
      <c r="D154" s="87"/>
      <c r="E154" s="49"/>
      <c r="F154" s="134"/>
      <c r="G154" s="52">
        <f>SUM(G132:G153)</f>
        <v>32634.02</v>
      </c>
    </row>
    <row r="155" spans="1:7" ht="12">
      <c r="A155" s="12"/>
      <c r="B155" s="81" t="s">
        <v>157</v>
      </c>
      <c r="C155" s="86"/>
      <c r="D155" s="87"/>
      <c r="E155" s="49"/>
      <c r="F155" s="134"/>
      <c r="G155" s="52">
        <f>(G154*15%)+G154</f>
        <v>37529.123</v>
      </c>
    </row>
    <row r="156" spans="1:7" ht="12">
      <c r="A156" s="12"/>
      <c r="B156" s="81" t="s">
        <v>118</v>
      </c>
      <c r="C156" s="86"/>
      <c r="D156" s="87"/>
      <c r="E156" s="49"/>
      <c r="F156" s="134"/>
      <c r="G156" s="60">
        <f>G155*1.18</f>
        <v>44284.365139999994</v>
      </c>
    </row>
    <row r="157" spans="1:7" ht="12">
      <c r="A157" s="12"/>
      <c r="B157" s="68" t="s">
        <v>119</v>
      </c>
      <c r="C157" s="15" t="s">
        <v>11</v>
      </c>
      <c r="D157" s="87"/>
      <c r="E157" s="49"/>
      <c r="F157" s="134"/>
      <c r="G157" s="60">
        <f>G156/C5/12</f>
        <v>0.3571434976934739</v>
      </c>
    </row>
    <row r="158" spans="1:7" ht="12">
      <c r="A158" s="19" t="s">
        <v>182</v>
      </c>
      <c r="B158" s="22" t="s">
        <v>98</v>
      </c>
      <c r="C158" s="15" t="s">
        <v>99</v>
      </c>
      <c r="D158" s="132">
        <f>C5</f>
        <v>10333</v>
      </c>
      <c r="E158" s="23"/>
      <c r="F158" s="160">
        <v>2.26</v>
      </c>
      <c r="G158" s="53">
        <f>D158*F158*12</f>
        <v>280230.95999999996</v>
      </c>
    </row>
    <row r="159" spans="1:7" ht="12">
      <c r="A159" s="19"/>
      <c r="B159" s="22"/>
      <c r="C159" s="15"/>
      <c r="D159" s="96"/>
      <c r="E159" s="23"/>
      <c r="F159" s="146"/>
      <c r="G159" s="53"/>
    </row>
    <row r="160" spans="1:7" ht="12">
      <c r="A160" s="19" t="s">
        <v>21</v>
      </c>
      <c r="B160" s="31" t="s">
        <v>101</v>
      </c>
      <c r="C160" s="15" t="s">
        <v>99</v>
      </c>
      <c r="D160" s="132">
        <f>C5</f>
        <v>10333</v>
      </c>
      <c r="E160" s="23"/>
      <c r="F160" s="160">
        <v>2.67</v>
      </c>
      <c r="G160" s="53">
        <f>D160*F160*12</f>
        <v>331069.32</v>
      </c>
    </row>
    <row r="161" spans="1:7" ht="12">
      <c r="A161" s="19"/>
      <c r="B161" s="31"/>
      <c r="C161" s="15"/>
      <c r="D161" s="96"/>
      <c r="E161" s="23"/>
      <c r="F161" s="146"/>
      <c r="G161" s="53"/>
    </row>
    <row r="162" spans="1:7" ht="12">
      <c r="A162" s="19" t="s">
        <v>23</v>
      </c>
      <c r="B162" s="30" t="s">
        <v>20</v>
      </c>
      <c r="C162" s="16" t="s">
        <v>11</v>
      </c>
      <c r="D162" s="132">
        <f>C5</f>
        <v>10333</v>
      </c>
      <c r="E162" s="23"/>
      <c r="F162" s="148">
        <v>1.69</v>
      </c>
      <c r="G162" s="25">
        <f>F162*D162*12</f>
        <v>209553.24</v>
      </c>
    </row>
    <row r="163" spans="1:7" ht="12">
      <c r="A163" s="19"/>
      <c r="B163" s="30"/>
      <c r="C163" s="16"/>
      <c r="D163" s="23"/>
      <c r="E163" s="23"/>
      <c r="F163" s="137"/>
      <c r="G163" s="25"/>
    </row>
    <row r="164" spans="1:7" ht="12">
      <c r="A164" s="19" t="s">
        <v>100</v>
      </c>
      <c r="B164" s="30" t="s">
        <v>22</v>
      </c>
      <c r="C164" s="16" t="s">
        <v>11</v>
      </c>
      <c r="D164" s="132">
        <f>C5</f>
        <v>10333</v>
      </c>
      <c r="E164" s="23"/>
      <c r="F164" s="148">
        <v>1.12</v>
      </c>
      <c r="G164" s="25">
        <f>F164*D164*12</f>
        <v>138875.52000000002</v>
      </c>
    </row>
    <row r="165" spans="1:7" ht="12">
      <c r="A165" s="37"/>
      <c r="B165" s="41" t="s">
        <v>102</v>
      </c>
      <c r="C165" s="15" t="s">
        <v>103</v>
      </c>
      <c r="D165" s="96"/>
      <c r="E165" s="23"/>
      <c r="F165" s="136"/>
      <c r="G165" s="54">
        <f>G23+G27+G28+G54+G56+G77+G103+G119+G129+G156+G158+G160+G162+G164</f>
        <v>1839319.120654</v>
      </c>
    </row>
    <row r="166" spans="1:7" ht="12">
      <c r="A166" s="20"/>
      <c r="B166" s="45" t="s">
        <v>196</v>
      </c>
      <c r="C166" s="16" t="s">
        <v>99</v>
      </c>
      <c r="D166" s="15"/>
      <c r="E166" s="15"/>
      <c r="F166" s="136"/>
      <c r="G166" s="55">
        <f>F160+F158+G157+G120+G104+G78+G57+F28+F27+G24+G55+F162+F164+G130+0.01</f>
        <v>14.84369722131359</v>
      </c>
    </row>
    <row r="167" spans="1:7" ht="12">
      <c r="A167" s="20"/>
      <c r="B167" s="37" t="s">
        <v>197</v>
      </c>
      <c r="C167" s="16"/>
      <c r="D167" s="15"/>
      <c r="E167" s="15"/>
      <c r="F167" s="136"/>
      <c r="G167" s="55"/>
    </row>
    <row r="168" spans="1:7" ht="12">
      <c r="A168" s="20"/>
      <c r="B168" s="41" t="s">
        <v>243</v>
      </c>
      <c r="C168" s="16" t="s">
        <v>99</v>
      </c>
      <c r="D168" s="15"/>
      <c r="E168" s="15"/>
      <c r="F168" s="136"/>
      <c r="G168" s="55">
        <v>14.54</v>
      </c>
    </row>
    <row r="169" spans="1:7" ht="12">
      <c r="A169" s="20"/>
      <c r="B169" s="41" t="s">
        <v>244</v>
      </c>
      <c r="C169" s="16" t="s">
        <v>99</v>
      </c>
      <c r="D169" s="15"/>
      <c r="E169" s="15"/>
      <c r="F169" s="136"/>
      <c r="G169" s="55">
        <f>G166*2-G168</f>
        <v>15.147394442627181</v>
      </c>
    </row>
    <row r="170" spans="5:7" ht="12">
      <c r="E170" s="3"/>
      <c r="F170" s="2"/>
      <c r="G170" s="56"/>
    </row>
    <row r="171" spans="2:7" ht="12">
      <c r="B171" s="4" t="s">
        <v>245</v>
      </c>
      <c r="E171" s="3"/>
      <c r="F171" s="2"/>
      <c r="G171" s="97">
        <v>14.54</v>
      </c>
    </row>
    <row r="172" spans="2:7" ht="12">
      <c r="B172" s="4" t="s">
        <v>248</v>
      </c>
      <c r="E172" s="3"/>
      <c r="F172" s="2"/>
      <c r="G172" s="97">
        <f>G169/G168</f>
        <v>1.0417740331930663</v>
      </c>
    </row>
    <row r="175" ht="12">
      <c r="B175" s="4" t="s">
        <v>190</v>
      </c>
    </row>
  </sheetData>
  <sheetProtection selectLockedCells="1" selectUnlockedCells="1"/>
  <mergeCells count="3">
    <mergeCell ref="A2:G2"/>
    <mergeCell ref="A3:G3"/>
    <mergeCell ref="B9:F9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G175"/>
  <sheetViews>
    <sheetView zoomScalePageLayoutView="0" workbookViewId="0" topLeftCell="A151">
      <selection activeCell="G167" sqref="G167"/>
    </sheetView>
  </sheetViews>
  <sheetFormatPr defaultColWidth="9.140625" defaultRowHeight="12.75"/>
  <cols>
    <col min="1" max="1" width="4.421875" style="0" customWidth="1"/>
    <col min="2" max="2" width="38.140625" style="0" customWidth="1"/>
    <col min="3" max="3" width="7.140625" style="0" customWidth="1"/>
    <col min="7" max="7" width="11.8515625" style="0" customWidth="1"/>
  </cols>
  <sheetData>
    <row r="1" spans="1:7" ht="12.75">
      <c r="A1" s="1"/>
      <c r="B1" s="1"/>
      <c r="C1" s="2"/>
      <c r="D1" s="3"/>
      <c r="E1" s="3"/>
      <c r="F1" s="2"/>
      <c r="G1" s="64" t="s">
        <v>0</v>
      </c>
    </row>
    <row r="2" spans="1:7" ht="12.75">
      <c r="A2" s="201" t="s">
        <v>105</v>
      </c>
      <c r="B2" s="202"/>
      <c r="C2" s="202"/>
      <c r="D2" s="202"/>
      <c r="E2" s="202"/>
      <c r="F2" s="202"/>
      <c r="G2" s="202"/>
    </row>
    <row r="3" spans="1:7" ht="12.75">
      <c r="A3" s="201" t="s">
        <v>241</v>
      </c>
      <c r="B3" s="202"/>
      <c r="C3" s="202"/>
      <c r="D3" s="202"/>
      <c r="E3" s="202"/>
      <c r="F3" s="202"/>
      <c r="G3" s="202"/>
    </row>
    <row r="4" spans="1:7" ht="12.75">
      <c r="A4" s="1"/>
      <c r="B4" s="6" t="s">
        <v>212</v>
      </c>
      <c r="C4" s="2"/>
      <c r="D4" s="3"/>
      <c r="E4" s="3"/>
      <c r="F4" s="2"/>
      <c r="G4" s="5"/>
    </row>
    <row r="5" spans="1:7" ht="12.75">
      <c r="A5" s="1"/>
      <c r="B5" s="7" t="s">
        <v>1</v>
      </c>
      <c r="C5" s="131">
        <v>3366.7</v>
      </c>
      <c r="D5" s="8"/>
      <c r="E5" s="8"/>
      <c r="F5" s="9"/>
      <c r="G5" s="5"/>
    </row>
    <row r="6" spans="1:7" ht="12.75">
      <c r="A6" s="1"/>
      <c r="B6" s="5"/>
      <c r="C6" s="2"/>
      <c r="D6" s="3"/>
      <c r="E6" s="3"/>
      <c r="F6" s="2"/>
      <c r="G6" s="5"/>
    </row>
    <row r="7" spans="1:7" ht="12.75">
      <c r="A7" s="203" t="s">
        <v>213</v>
      </c>
      <c r="B7" s="203"/>
      <c r="C7" s="203"/>
      <c r="D7" s="203"/>
      <c r="E7" s="203"/>
      <c r="F7" s="203"/>
      <c r="G7" s="203"/>
    </row>
    <row r="8" spans="1:7" ht="24">
      <c r="A8" s="10" t="s">
        <v>2</v>
      </c>
      <c r="B8" s="11" t="s">
        <v>3</v>
      </c>
      <c r="C8" s="12" t="s">
        <v>4</v>
      </c>
      <c r="D8" s="13" t="s">
        <v>5</v>
      </c>
      <c r="E8" s="65" t="s">
        <v>187</v>
      </c>
      <c r="F8" s="14" t="s">
        <v>6</v>
      </c>
      <c r="G8" s="61" t="s">
        <v>104</v>
      </c>
    </row>
    <row r="9" spans="1:7" ht="12.75">
      <c r="A9" s="17">
        <v>1</v>
      </c>
      <c r="B9" s="17">
        <v>2</v>
      </c>
      <c r="C9" s="16">
        <v>3</v>
      </c>
      <c r="D9" s="18">
        <v>4</v>
      </c>
      <c r="E9" s="18">
        <v>5</v>
      </c>
      <c r="F9" s="16">
        <v>6</v>
      </c>
      <c r="G9" s="17">
        <v>7</v>
      </c>
    </row>
    <row r="10" spans="1:7" ht="12.75">
      <c r="A10" s="19" t="s">
        <v>7</v>
      </c>
      <c r="B10" s="197" t="s">
        <v>8</v>
      </c>
      <c r="C10" s="198"/>
      <c r="D10" s="198"/>
      <c r="E10" s="198"/>
      <c r="F10" s="198"/>
      <c r="G10" s="17"/>
    </row>
    <row r="11" spans="1:7" ht="12.75">
      <c r="A11" s="66" t="s">
        <v>9</v>
      </c>
      <c r="B11" s="22" t="s">
        <v>10</v>
      </c>
      <c r="C11" s="16"/>
      <c r="D11" s="23"/>
      <c r="E11" s="23"/>
      <c r="F11" s="24"/>
      <c r="G11" s="25"/>
    </row>
    <row r="12" spans="1:7" ht="24">
      <c r="A12" s="21">
        <v>1</v>
      </c>
      <c r="B12" s="67" t="s">
        <v>106</v>
      </c>
      <c r="C12" s="16" t="s">
        <v>107</v>
      </c>
      <c r="D12" s="132">
        <v>268.4</v>
      </c>
      <c r="E12" s="132">
        <v>288</v>
      </c>
      <c r="F12" s="149">
        <v>0.35</v>
      </c>
      <c r="G12" s="23">
        <f>D12*E12*F12</f>
        <v>27054.719999999998</v>
      </c>
    </row>
    <row r="13" spans="1:7" ht="13.5" customHeight="1">
      <c r="A13" s="21">
        <v>2</v>
      </c>
      <c r="B13" s="67" t="s">
        <v>108</v>
      </c>
      <c r="C13" s="16" t="s">
        <v>107</v>
      </c>
      <c r="D13" s="132">
        <v>268.4</v>
      </c>
      <c r="E13" s="132">
        <v>24</v>
      </c>
      <c r="F13" s="150">
        <v>1.3</v>
      </c>
      <c r="G13" s="23">
        <f aca="true" t="shared" si="0" ref="G13:G22">D13*E13*F13</f>
        <v>8374.08</v>
      </c>
    </row>
    <row r="14" spans="1:7" ht="12.75">
      <c r="A14" s="21">
        <v>3</v>
      </c>
      <c r="B14" s="67" t="s">
        <v>109</v>
      </c>
      <c r="C14" s="16" t="s">
        <v>107</v>
      </c>
      <c r="D14" s="132">
        <v>25</v>
      </c>
      <c r="E14" s="132">
        <v>2</v>
      </c>
      <c r="F14" s="150">
        <v>15.73</v>
      </c>
      <c r="G14" s="23">
        <f t="shared" si="0"/>
        <v>786.5</v>
      </c>
    </row>
    <row r="15" spans="1:7" ht="12.75" customHeight="1">
      <c r="A15" s="21">
        <v>4</v>
      </c>
      <c r="B15" s="67" t="s">
        <v>188</v>
      </c>
      <c r="C15" s="16" t="s">
        <v>107</v>
      </c>
      <c r="D15" s="132">
        <v>26.8</v>
      </c>
      <c r="E15" s="132">
        <v>24</v>
      </c>
      <c r="F15" s="150">
        <v>1.01</v>
      </c>
      <c r="G15" s="23">
        <f t="shared" si="0"/>
        <v>649.6320000000001</v>
      </c>
    </row>
    <row r="16" spans="1:7" ht="11.25" customHeight="1">
      <c r="A16" s="21">
        <v>5</v>
      </c>
      <c r="B16" s="67" t="s">
        <v>110</v>
      </c>
      <c r="C16" s="16" t="s">
        <v>107</v>
      </c>
      <c r="D16" s="132">
        <v>10</v>
      </c>
      <c r="E16" s="132">
        <v>168</v>
      </c>
      <c r="F16" s="150">
        <v>0.35</v>
      </c>
      <c r="G16" s="23">
        <f t="shared" si="0"/>
        <v>588</v>
      </c>
    </row>
    <row r="17" spans="1:7" ht="12" customHeight="1">
      <c r="A17" s="21">
        <v>6</v>
      </c>
      <c r="B17" s="67" t="s">
        <v>111</v>
      </c>
      <c r="C17" s="16" t="s">
        <v>107</v>
      </c>
      <c r="D17" s="132">
        <v>10</v>
      </c>
      <c r="E17" s="132">
        <v>14</v>
      </c>
      <c r="F17" s="150">
        <v>1.27</v>
      </c>
      <c r="G17" s="23">
        <f t="shared" si="0"/>
        <v>177.8</v>
      </c>
    </row>
    <row r="18" spans="1:7" ht="12.75">
      <c r="A18" s="21">
        <v>7</v>
      </c>
      <c r="B18" s="67" t="s">
        <v>112</v>
      </c>
      <c r="C18" s="16" t="s">
        <v>107</v>
      </c>
      <c r="D18" s="132">
        <v>363</v>
      </c>
      <c r="E18" s="132">
        <v>2</v>
      </c>
      <c r="F18" s="150">
        <v>1.76</v>
      </c>
      <c r="G18" s="23">
        <f t="shared" si="0"/>
        <v>1277.76</v>
      </c>
    </row>
    <row r="19" spans="1:7" ht="12.75">
      <c r="A19" s="21">
        <v>8</v>
      </c>
      <c r="B19" s="67" t="s">
        <v>113</v>
      </c>
      <c r="C19" s="16" t="s">
        <v>107</v>
      </c>
      <c r="D19" s="132">
        <v>32</v>
      </c>
      <c r="E19" s="132">
        <v>2</v>
      </c>
      <c r="F19" s="150">
        <v>2.5</v>
      </c>
      <c r="G19" s="23">
        <f t="shared" si="0"/>
        <v>160</v>
      </c>
    </row>
    <row r="20" spans="1:7" ht="13.5" customHeight="1">
      <c r="A20" s="21">
        <v>9</v>
      </c>
      <c r="B20" s="67" t="s">
        <v>114</v>
      </c>
      <c r="C20" s="16" t="s">
        <v>107</v>
      </c>
      <c r="D20" s="132">
        <v>68</v>
      </c>
      <c r="E20" s="132">
        <v>12</v>
      </c>
      <c r="F20" s="150">
        <v>2.05</v>
      </c>
      <c r="G20" s="23">
        <f t="shared" si="0"/>
        <v>1672.8</v>
      </c>
    </row>
    <row r="21" spans="1:7" ht="12" customHeight="1">
      <c r="A21" s="21">
        <v>10</v>
      </c>
      <c r="B21" s="67" t="s">
        <v>115</v>
      </c>
      <c r="C21" s="16" t="s">
        <v>107</v>
      </c>
      <c r="D21" s="132">
        <v>5.5</v>
      </c>
      <c r="E21" s="132">
        <v>2</v>
      </c>
      <c r="F21" s="150">
        <v>3.04</v>
      </c>
      <c r="G21" s="23">
        <f t="shared" si="0"/>
        <v>33.44</v>
      </c>
    </row>
    <row r="22" spans="1:7" ht="11.25" customHeight="1">
      <c r="A22" s="21">
        <v>11</v>
      </c>
      <c r="B22" s="67" t="s">
        <v>116</v>
      </c>
      <c r="C22" s="16" t="s">
        <v>107</v>
      </c>
      <c r="D22" s="132">
        <v>25</v>
      </c>
      <c r="E22" s="132">
        <v>12</v>
      </c>
      <c r="F22" s="150">
        <v>1.32</v>
      </c>
      <c r="G22" s="23">
        <f t="shared" si="0"/>
        <v>396</v>
      </c>
    </row>
    <row r="23" spans="1:7" ht="12.75">
      <c r="A23" s="21"/>
      <c r="B23" s="68" t="s">
        <v>117</v>
      </c>
      <c r="C23" s="16"/>
      <c r="D23" s="23"/>
      <c r="E23" s="23"/>
      <c r="F23" s="137"/>
      <c r="G23" s="23">
        <f>SUM(G12:G22)</f>
        <v>41170.732</v>
      </c>
    </row>
    <row r="24" spans="1:7" ht="12.75">
      <c r="A24" s="21"/>
      <c r="B24" s="68" t="s">
        <v>118</v>
      </c>
      <c r="C24" s="16"/>
      <c r="D24" s="23"/>
      <c r="E24" s="23"/>
      <c r="F24" s="137"/>
      <c r="G24" s="25">
        <f>G23*1.18</f>
        <v>48581.46376</v>
      </c>
    </row>
    <row r="25" spans="1:7" ht="12.75">
      <c r="A25" s="26"/>
      <c r="B25" s="68" t="s">
        <v>119</v>
      </c>
      <c r="C25" s="16" t="s">
        <v>11</v>
      </c>
      <c r="D25" s="23"/>
      <c r="E25" s="23"/>
      <c r="F25" s="137"/>
      <c r="G25" s="25">
        <f>G24/C5/12</f>
        <v>1.2024995732715518</v>
      </c>
    </row>
    <row r="26" spans="1:7" ht="12.75">
      <c r="A26" s="69" t="s">
        <v>12</v>
      </c>
      <c r="B26" s="22" t="s">
        <v>120</v>
      </c>
      <c r="C26" s="16"/>
      <c r="D26" s="23"/>
      <c r="E26" s="23"/>
      <c r="F26" s="137"/>
      <c r="G26" s="25"/>
    </row>
    <row r="27" spans="1:7" ht="12.75">
      <c r="A27" s="69" t="s">
        <v>14</v>
      </c>
      <c r="B27" s="22" t="s">
        <v>121</v>
      </c>
      <c r="C27" s="16"/>
      <c r="D27" s="23"/>
      <c r="E27" s="23"/>
      <c r="F27" s="137"/>
      <c r="G27" s="25"/>
    </row>
    <row r="28" spans="1:7" ht="12.75">
      <c r="A28" s="70" t="s">
        <v>16</v>
      </c>
      <c r="B28" s="27" t="s">
        <v>13</v>
      </c>
      <c r="C28" s="16" t="s">
        <v>11</v>
      </c>
      <c r="D28" s="132">
        <f>C5</f>
        <v>3366.7</v>
      </c>
      <c r="E28" s="23"/>
      <c r="F28" s="160">
        <v>1.23</v>
      </c>
      <c r="G28" s="25">
        <f>F28*D28*12</f>
        <v>49692.492</v>
      </c>
    </row>
    <row r="29" spans="1:7" ht="12.75" customHeight="1">
      <c r="A29" s="69" t="s">
        <v>18</v>
      </c>
      <c r="B29" s="27" t="s">
        <v>15</v>
      </c>
      <c r="C29" s="16" t="s">
        <v>11</v>
      </c>
      <c r="D29" s="132">
        <f>C5</f>
        <v>3366.7</v>
      </c>
      <c r="E29" s="23"/>
      <c r="F29" s="160">
        <v>0.13</v>
      </c>
      <c r="G29" s="25">
        <f>F29*D29*12</f>
        <v>5252.052</v>
      </c>
    </row>
    <row r="30" spans="1:7" ht="24.75" customHeight="1">
      <c r="A30" s="69" t="s">
        <v>122</v>
      </c>
      <c r="B30" s="27" t="s">
        <v>17</v>
      </c>
      <c r="C30" s="16"/>
      <c r="D30" s="23"/>
      <c r="E30" s="23"/>
      <c r="F30" s="137"/>
      <c r="G30" s="25"/>
    </row>
    <row r="31" spans="1:7" ht="12.75">
      <c r="A31" s="69"/>
      <c r="B31" s="106" t="s">
        <v>198</v>
      </c>
      <c r="C31" s="107"/>
      <c r="D31" s="96"/>
      <c r="E31" s="96"/>
      <c r="F31" s="133"/>
      <c r="G31" s="23">
        <f>D31*E31*F31</f>
        <v>0</v>
      </c>
    </row>
    <row r="32" spans="1:7" ht="12.75">
      <c r="A32" s="26">
        <v>1</v>
      </c>
      <c r="B32" s="71" t="s">
        <v>123</v>
      </c>
      <c r="C32" s="72" t="s">
        <v>79</v>
      </c>
      <c r="D32" s="132">
        <v>208</v>
      </c>
      <c r="E32" s="132">
        <v>1</v>
      </c>
      <c r="F32" s="151">
        <v>1.88</v>
      </c>
      <c r="G32" s="23">
        <f aca="true" t="shared" si="1" ref="G32:G53">D32*E32*F32</f>
        <v>391.03999999999996</v>
      </c>
    </row>
    <row r="33" spans="1:7" ht="12.75">
      <c r="A33" s="26">
        <v>2</v>
      </c>
      <c r="B33" s="71" t="s">
        <v>124</v>
      </c>
      <c r="C33" s="73" t="s">
        <v>79</v>
      </c>
      <c r="D33" s="132">
        <v>208</v>
      </c>
      <c r="E33" s="132">
        <v>28</v>
      </c>
      <c r="F33" s="151">
        <v>0.15</v>
      </c>
      <c r="G33" s="23">
        <f t="shared" si="1"/>
        <v>873.6</v>
      </c>
    </row>
    <row r="34" spans="1:7" ht="12.75">
      <c r="A34" s="26">
        <v>3</v>
      </c>
      <c r="B34" s="71" t="s">
        <v>126</v>
      </c>
      <c r="C34" s="73" t="s">
        <v>127</v>
      </c>
      <c r="D34" s="132">
        <v>4</v>
      </c>
      <c r="E34" s="132">
        <v>245</v>
      </c>
      <c r="F34" s="151">
        <v>3.59</v>
      </c>
      <c r="G34" s="23">
        <f>D34*E34*F34</f>
        <v>3518.2</v>
      </c>
    </row>
    <row r="35" spans="1:7" ht="12" customHeight="1">
      <c r="A35" s="26">
        <v>4</v>
      </c>
      <c r="B35" s="71" t="s">
        <v>128</v>
      </c>
      <c r="C35" s="73" t="s">
        <v>79</v>
      </c>
      <c r="D35" s="132">
        <v>803</v>
      </c>
      <c r="E35" s="132">
        <v>1</v>
      </c>
      <c r="F35" s="151">
        <v>1.31</v>
      </c>
      <c r="G35" s="23">
        <f t="shared" si="1"/>
        <v>1051.93</v>
      </c>
    </row>
    <row r="36" spans="1:7" ht="12.75" customHeight="1">
      <c r="A36" s="26">
        <v>5</v>
      </c>
      <c r="B36" s="71" t="s">
        <v>129</v>
      </c>
      <c r="C36" s="73" t="s">
        <v>79</v>
      </c>
      <c r="D36" s="132">
        <v>803</v>
      </c>
      <c r="E36" s="132">
        <v>122</v>
      </c>
      <c r="F36" s="151">
        <v>0.07</v>
      </c>
      <c r="G36" s="23">
        <f t="shared" si="1"/>
        <v>6857.620000000001</v>
      </c>
    </row>
    <row r="37" spans="1:7" ht="12.75">
      <c r="A37" s="26">
        <v>6</v>
      </c>
      <c r="B37" s="71" t="s">
        <v>133</v>
      </c>
      <c r="C37" s="73" t="s">
        <v>79</v>
      </c>
      <c r="D37" s="132">
        <v>194</v>
      </c>
      <c r="E37" s="132">
        <v>122</v>
      </c>
      <c r="F37" s="151">
        <v>0.15</v>
      </c>
      <c r="G37" s="23">
        <f t="shared" si="1"/>
        <v>3550.2</v>
      </c>
    </row>
    <row r="38" spans="1:7" ht="12.75">
      <c r="A38" s="26">
        <v>7</v>
      </c>
      <c r="B38" s="71" t="s">
        <v>134</v>
      </c>
      <c r="C38" s="73" t="s">
        <v>79</v>
      </c>
      <c r="D38" s="132"/>
      <c r="E38" s="132">
        <v>28</v>
      </c>
      <c r="F38" s="151">
        <v>0.15</v>
      </c>
      <c r="G38" s="23">
        <f t="shared" si="1"/>
        <v>0</v>
      </c>
    </row>
    <row r="39" spans="1:7" ht="13.5" customHeight="1">
      <c r="A39" s="26">
        <v>8</v>
      </c>
      <c r="B39" s="71" t="s">
        <v>130</v>
      </c>
      <c r="C39" s="73" t="s">
        <v>131</v>
      </c>
      <c r="D39" s="132">
        <v>1.2</v>
      </c>
      <c r="E39" s="132">
        <v>1</v>
      </c>
      <c r="F39" s="151">
        <v>12.37</v>
      </c>
      <c r="G39" s="23">
        <f t="shared" si="1"/>
        <v>14.843999999999998</v>
      </c>
    </row>
    <row r="40" spans="1:7" ht="12" customHeight="1">
      <c r="A40" s="26">
        <v>9</v>
      </c>
      <c r="B40" s="71" t="s">
        <v>132</v>
      </c>
      <c r="C40" s="73" t="s">
        <v>127</v>
      </c>
      <c r="D40" s="132">
        <v>14</v>
      </c>
      <c r="E40" s="132">
        <v>3</v>
      </c>
      <c r="F40" s="151">
        <v>2.6</v>
      </c>
      <c r="G40" s="23">
        <f t="shared" si="1"/>
        <v>109.2</v>
      </c>
    </row>
    <row r="41" spans="1:7" ht="24">
      <c r="A41" s="26">
        <v>10</v>
      </c>
      <c r="B41" s="71" t="s">
        <v>199</v>
      </c>
      <c r="C41" s="73" t="s">
        <v>79</v>
      </c>
      <c r="D41" s="132">
        <v>1144</v>
      </c>
      <c r="E41" s="132">
        <v>72</v>
      </c>
      <c r="F41" s="152">
        <v>0.07</v>
      </c>
      <c r="G41" s="23">
        <f t="shared" si="1"/>
        <v>5765.76</v>
      </c>
    </row>
    <row r="42" spans="1:7" ht="11.25" customHeight="1">
      <c r="A42" s="26">
        <v>11</v>
      </c>
      <c r="B42" s="74" t="s">
        <v>200</v>
      </c>
      <c r="C42" s="58" t="s">
        <v>137</v>
      </c>
      <c r="D42" s="132">
        <v>18.33</v>
      </c>
      <c r="E42" s="132">
        <v>3</v>
      </c>
      <c r="F42" s="153">
        <v>32.37</v>
      </c>
      <c r="G42" s="23">
        <f t="shared" si="1"/>
        <v>1780.0262999999998</v>
      </c>
    </row>
    <row r="43" spans="1:7" ht="12.75">
      <c r="A43" s="26">
        <v>12</v>
      </c>
      <c r="B43" s="108" t="s">
        <v>140</v>
      </c>
      <c r="C43" s="58" t="s">
        <v>65</v>
      </c>
      <c r="D43" s="132">
        <v>1.2</v>
      </c>
      <c r="E43" s="132">
        <v>1</v>
      </c>
      <c r="F43" s="153">
        <v>217.71</v>
      </c>
      <c r="G43" s="23">
        <f t="shared" si="1"/>
        <v>261.252</v>
      </c>
    </row>
    <row r="44" spans="1:7" ht="12.75">
      <c r="A44" s="26"/>
      <c r="B44" s="109" t="s">
        <v>201</v>
      </c>
      <c r="C44" s="110"/>
      <c r="D44" s="96"/>
      <c r="E44" s="96"/>
      <c r="F44" s="164"/>
      <c r="G44" s="23">
        <f t="shared" si="1"/>
        <v>0</v>
      </c>
    </row>
    <row r="45" spans="1:7" ht="12.75" customHeight="1">
      <c r="A45" s="26">
        <v>13</v>
      </c>
      <c r="B45" s="71" t="s">
        <v>125</v>
      </c>
      <c r="C45" s="73" t="s">
        <v>79</v>
      </c>
      <c r="D45" s="132">
        <v>208</v>
      </c>
      <c r="E45" s="132">
        <v>5</v>
      </c>
      <c r="F45" s="151">
        <v>0.75</v>
      </c>
      <c r="G45" s="23">
        <f t="shared" si="1"/>
        <v>780</v>
      </c>
    </row>
    <row r="46" spans="1:7" ht="12" customHeight="1">
      <c r="A46" s="26">
        <v>14</v>
      </c>
      <c r="B46" s="71" t="s">
        <v>195</v>
      </c>
      <c r="C46" s="73" t="s">
        <v>79</v>
      </c>
      <c r="D46" s="132">
        <v>194</v>
      </c>
      <c r="E46" s="132">
        <v>12</v>
      </c>
      <c r="F46" s="151">
        <v>0.75</v>
      </c>
      <c r="G46" s="23">
        <f t="shared" si="1"/>
        <v>1746</v>
      </c>
    </row>
    <row r="47" spans="1:7" ht="11.25" customHeight="1">
      <c r="A47" s="26">
        <v>15</v>
      </c>
      <c r="B47" s="71" t="s">
        <v>202</v>
      </c>
      <c r="C47" s="73" t="s">
        <v>79</v>
      </c>
      <c r="D47" s="132">
        <v>194</v>
      </c>
      <c r="E47" s="132">
        <v>25</v>
      </c>
      <c r="F47" s="151">
        <v>0.75</v>
      </c>
      <c r="G47" s="23">
        <f t="shared" si="1"/>
        <v>3637.5</v>
      </c>
    </row>
    <row r="48" spans="1:7" ht="13.5" customHeight="1">
      <c r="A48" s="26">
        <v>16</v>
      </c>
      <c r="B48" s="71" t="s">
        <v>203</v>
      </c>
      <c r="C48" s="73" t="s">
        <v>131</v>
      </c>
      <c r="D48" s="132">
        <v>10</v>
      </c>
      <c r="E48" s="132">
        <v>25</v>
      </c>
      <c r="F48" s="152">
        <v>0.75</v>
      </c>
      <c r="G48" s="23">
        <f t="shared" si="1"/>
        <v>187.5</v>
      </c>
    </row>
    <row r="49" spans="1:7" ht="12.75">
      <c r="A49" s="26">
        <v>17</v>
      </c>
      <c r="B49" s="71" t="s">
        <v>135</v>
      </c>
      <c r="C49" s="73" t="s">
        <v>79</v>
      </c>
      <c r="D49" s="132">
        <v>194</v>
      </c>
      <c r="E49" s="132">
        <v>36</v>
      </c>
      <c r="F49" s="151">
        <v>0.33</v>
      </c>
      <c r="G49" s="23">
        <f t="shared" si="1"/>
        <v>2304.7200000000003</v>
      </c>
    </row>
    <row r="50" spans="1:7" ht="12" customHeight="1">
      <c r="A50" s="26">
        <v>18</v>
      </c>
      <c r="B50" s="71" t="s">
        <v>204</v>
      </c>
      <c r="C50" s="73" t="s">
        <v>79</v>
      </c>
      <c r="D50" s="132">
        <v>0</v>
      </c>
      <c r="E50" s="132">
        <v>5</v>
      </c>
      <c r="F50" s="151">
        <v>2.21</v>
      </c>
      <c r="G50" s="23">
        <f t="shared" si="1"/>
        <v>0</v>
      </c>
    </row>
    <row r="51" spans="1:7" ht="12.75">
      <c r="A51" s="26">
        <v>19</v>
      </c>
      <c r="B51" s="71" t="s">
        <v>136</v>
      </c>
      <c r="C51" s="73" t="s">
        <v>79</v>
      </c>
      <c r="D51" s="132">
        <v>19</v>
      </c>
      <c r="E51" s="132">
        <v>2</v>
      </c>
      <c r="F51" s="151">
        <v>5.26</v>
      </c>
      <c r="G51" s="23">
        <f t="shared" si="1"/>
        <v>199.88</v>
      </c>
    </row>
    <row r="52" spans="1:7" ht="24">
      <c r="A52" s="26">
        <v>20</v>
      </c>
      <c r="B52" s="74" t="s">
        <v>138</v>
      </c>
      <c r="C52" s="58" t="s">
        <v>31</v>
      </c>
      <c r="D52" s="132">
        <v>0</v>
      </c>
      <c r="E52" s="132">
        <v>7</v>
      </c>
      <c r="F52" s="154">
        <v>589.28</v>
      </c>
      <c r="G52" s="23">
        <f t="shared" si="1"/>
        <v>0</v>
      </c>
    </row>
    <row r="53" spans="1:7" ht="24" customHeight="1">
      <c r="A53" s="26">
        <v>21</v>
      </c>
      <c r="B53" s="74" t="s">
        <v>139</v>
      </c>
      <c r="C53" s="58" t="s">
        <v>31</v>
      </c>
      <c r="D53" s="132">
        <v>0</v>
      </c>
      <c r="E53" s="132">
        <v>6</v>
      </c>
      <c r="F53" s="154">
        <v>919.03</v>
      </c>
      <c r="G53" s="23">
        <f t="shared" si="1"/>
        <v>0</v>
      </c>
    </row>
    <row r="54" spans="1:7" ht="12.75">
      <c r="A54" s="26"/>
      <c r="B54" s="68" t="s">
        <v>117</v>
      </c>
      <c r="C54" s="58" t="s">
        <v>103</v>
      </c>
      <c r="D54" s="23"/>
      <c r="E54" s="23"/>
      <c r="F54" s="138"/>
      <c r="G54" s="23">
        <f>SUM(G31:G53)</f>
        <v>33029.2723</v>
      </c>
    </row>
    <row r="55" spans="1:7" ht="12.75">
      <c r="A55" s="26"/>
      <c r="B55" s="68" t="s">
        <v>118</v>
      </c>
      <c r="C55" s="58"/>
      <c r="D55" s="23"/>
      <c r="E55" s="23"/>
      <c r="F55" s="138"/>
      <c r="G55" s="25">
        <f>G54*1.18</f>
        <v>38974.541313999995</v>
      </c>
    </row>
    <row r="56" spans="1:7" ht="12.75">
      <c r="A56" s="29"/>
      <c r="B56" s="68" t="s">
        <v>119</v>
      </c>
      <c r="C56" s="16" t="s">
        <v>11</v>
      </c>
      <c r="D56" s="23"/>
      <c r="E56" s="23"/>
      <c r="F56" s="138"/>
      <c r="G56" s="25">
        <f>G55/C5/12</f>
        <v>0.9647068176057663</v>
      </c>
    </row>
    <row r="57" spans="1:7" ht="12.75" customHeight="1">
      <c r="A57" s="70" t="s">
        <v>141</v>
      </c>
      <c r="B57" s="27" t="s">
        <v>19</v>
      </c>
      <c r="C57" s="16" t="s">
        <v>142</v>
      </c>
      <c r="D57" s="132">
        <v>898</v>
      </c>
      <c r="E57" s="23"/>
      <c r="F57" s="148">
        <v>0.71</v>
      </c>
      <c r="G57" s="25">
        <f>F57*D57*12</f>
        <v>7650.959999999999</v>
      </c>
    </row>
    <row r="58" spans="1:7" ht="12.75">
      <c r="A58" s="70"/>
      <c r="B58" s="27"/>
      <c r="C58" s="16" t="s">
        <v>11</v>
      </c>
      <c r="D58" s="23"/>
      <c r="E58" s="23"/>
      <c r="F58" s="137"/>
      <c r="G58" s="25">
        <f>G57/C5/12</f>
        <v>0.18937832298690113</v>
      </c>
    </row>
    <row r="59" spans="1:7" ht="12.75">
      <c r="A59" s="19" t="s">
        <v>143</v>
      </c>
      <c r="B59" s="31" t="s">
        <v>24</v>
      </c>
      <c r="C59" s="24"/>
      <c r="D59" s="32" t="s">
        <v>144</v>
      </c>
      <c r="E59" s="32"/>
      <c r="F59" s="136"/>
      <c r="G59" s="17"/>
    </row>
    <row r="60" spans="1:7" ht="12.75">
      <c r="A60" s="19" t="s">
        <v>145</v>
      </c>
      <c r="B60" s="45" t="s">
        <v>25</v>
      </c>
      <c r="C60" s="33"/>
      <c r="D60" s="32"/>
      <c r="E60" s="32"/>
      <c r="F60" s="136"/>
      <c r="G60" s="17"/>
    </row>
    <row r="61" spans="1:7" ht="12" customHeight="1">
      <c r="A61" s="34">
        <v>1</v>
      </c>
      <c r="B61" s="35" t="s">
        <v>26</v>
      </c>
      <c r="C61" s="75" t="s">
        <v>27</v>
      </c>
      <c r="D61" s="165"/>
      <c r="E61" s="111"/>
      <c r="F61" s="155">
        <v>26.61</v>
      </c>
      <c r="G61" s="76">
        <f>D61*F61</f>
        <v>0</v>
      </c>
    </row>
    <row r="62" spans="1:7" ht="12.75">
      <c r="A62" s="34">
        <v>2</v>
      </c>
      <c r="B62" s="35" t="s">
        <v>28</v>
      </c>
      <c r="C62" s="75" t="s">
        <v>27</v>
      </c>
      <c r="D62" s="165"/>
      <c r="E62" s="111"/>
      <c r="F62" s="155">
        <v>70.46</v>
      </c>
      <c r="G62" s="76">
        <f aca="true" t="shared" si="2" ref="G62:G75">D62*F62</f>
        <v>0</v>
      </c>
    </row>
    <row r="63" spans="1:7" ht="12.75">
      <c r="A63" s="36">
        <v>3</v>
      </c>
      <c r="B63" s="37" t="s">
        <v>146</v>
      </c>
      <c r="C63" s="75" t="s">
        <v>147</v>
      </c>
      <c r="D63" s="165">
        <v>70</v>
      </c>
      <c r="E63" s="111"/>
      <c r="F63" s="155">
        <v>14.19</v>
      </c>
      <c r="G63" s="76">
        <f t="shared" si="2"/>
        <v>993.3</v>
      </c>
    </row>
    <row r="64" spans="1:7" ht="12.75">
      <c r="A64" s="34">
        <v>4</v>
      </c>
      <c r="B64" s="37" t="s">
        <v>29</v>
      </c>
      <c r="C64" s="75" t="s">
        <v>30</v>
      </c>
      <c r="D64" s="165">
        <v>70</v>
      </c>
      <c r="E64" s="111"/>
      <c r="F64" s="155">
        <v>14.19</v>
      </c>
      <c r="G64" s="76">
        <f t="shared" si="2"/>
        <v>993.3</v>
      </c>
    </row>
    <row r="65" spans="1:7" ht="24">
      <c r="A65" s="34">
        <v>5</v>
      </c>
      <c r="B65" s="35" t="s">
        <v>148</v>
      </c>
      <c r="C65" s="75" t="s">
        <v>31</v>
      </c>
      <c r="D65" s="166">
        <v>0.898</v>
      </c>
      <c r="E65" s="112"/>
      <c r="F65" s="155">
        <v>1419</v>
      </c>
      <c r="G65" s="76">
        <f t="shared" si="2"/>
        <v>1274.262</v>
      </c>
    </row>
    <row r="66" spans="1:7" ht="22.5" customHeight="1">
      <c r="A66" s="36">
        <v>6</v>
      </c>
      <c r="B66" s="35" t="s">
        <v>205</v>
      </c>
      <c r="C66" s="75" t="s">
        <v>33</v>
      </c>
      <c r="D66" s="165">
        <v>0.2</v>
      </c>
      <c r="E66" s="113"/>
      <c r="F66" s="155">
        <v>1596.38</v>
      </c>
      <c r="G66" s="76">
        <f t="shared" si="2"/>
        <v>319.27600000000007</v>
      </c>
    </row>
    <row r="67" spans="1:7" ht="12.75">
      <c r="A67" s="34">
        <v>7</v>
      </c>
      <c r="B67" s="35" t="s">
        <v>34</v>
      </c>
      <c r="C67" s="75" t="s">
        <v>35</v>
      </c>
      <c r="D67" s="165">
        <v>2</v>
      </c>
      <c r="E67" s="111"/>
      <c r="F67" s="155">
        <v>17.18</v>
      </c>
      <c r="G67" s="76">
        <f t="shared" si="2"/>
        <v>34.36</v>
      </c>
    </row>
    <row r="68" spans="1:7" ht="13.5" customHeight="1">
      <c r="A68" s="34">
        <v>8</v>
      </c>
      <c r="B68" s="35" t="s">
        <v>250</v>
      </c>
      <c r="C68" s="75" t="s">
        <v>36</v>
      </c>
      <c r="D68" s="165">
        <v>8</v>
      </c>
      <c r="E68" s="111"/>
      <c r="F68" s="155">
        <v>140.97</v>
      </c>
      <c r="G68" s="76">
        <f t="shared" si="2"/>
        <v>1127.76</v>
      </c>
    </row>
    <row r="69" spans="1:7" ht="12.75">
      <c r="A69" s="34">
        <v>9</v>
      </c>
      <c r="B69" s="35" t="s">
        <v>149</v>
      </c>
      <c r="C69" s="75" t="s">
        <v>37</v>
      </c>
      <c r="D69" s="165">
        <v>2</v>
      </c>
      <c r="E69" s="111"/>
      <c r="F69" s="155">
        <v>28.93</v>
      </c>
      <c r="G69" s="76">
        <f t="shared" si="2"/>
        <v>57.86</v>
      </c>
    </row>
    <row r="70" spans="1:7" ht="12" customHeight="1">
      <c r="A70" s="34">
        <v>10</v>
      </c>
      <c r="B70" s="35" t="s">
        <v>150</v>
      </c>
      <c r="C70" s="75" t="s">
        <v>27</v>
      </c>
      <c r="D70" s="165"/>
      <c r="E70" s="111"/>
      <c r="F70" s="155">
        <v>88.69</v>
      </c>
      <c r="G70" s="76">
        <f t="shared" si="2"/>
        <v>0</v>
      </c>
    </row>
    <row r="71" spans="1:7" ht="13.5" customHeight="1">
      <c r="A71" s="34">
        <v>11</v>
      </c>
      <c r="B71" s="40" t="s">
        <v>155</v>
      </c>
      <c r="C71" s="75" t="s">
        <v>39</v>
      </c>
      <c r="D71" s="167">
        <v>1</v>
      </c>
      <c r="E71" s="111"/>
      <c r="F71" s="152">
        <v>384.9</v>
      </c>
      <c r="G71" s="76">
        <f>D71*F71</f>
        <v>384.9</v>
      </c>
    </row>
    <row r="72" spans="1:7" ht="12.75" customHeight="1">
      <c r="A72" s="39">
        <v>12</v>
      </c>
      <c r="B72" s="35" t="s">
        <v>151</v>
      </c>
      <c r="C72" s="75" t="s">
        <v>61</v>
      </c>
      <c r="D72" s="165">
        <v>14.04</v>
      </c>
      <c r="E72" s="114"/>
      <c r="F72" s="155">
        <v>38.85</v>
      </c>
      <c r="G72" s="76">
        <f t="shared" si="2"/>
        <v>545.454</v>
      </c>
    </row>
    <row r="73" spans="1:7" ht="12.75">
      <c r="A73" s="34">
        <v>13</v>
      </c>
      <c r="B73" s="35" t="s">
        <v>152</v>
      </c>
      <c r="C73" s="75" t="s">
        <v>27</v>
      </c>
      <c r="D73" s="165">
        <v>1</v>
      </c>
      <c r="E73" s="111"/>
      <c r="F73" s="155">
        <v>743.2</v>
      </c>
      <c r="G73" s="76">
        <f t="shared" si="2"/>
        <v>743.2</v>
      </c>
    </row>
    <row r="74" spans="1:7" ht="12.75">
      <c r="A74" s="34">
        <v>14</v>
      </c>
      <c r="B74" s="40" t="s">
        <v>153</v>
      </c>
      <c r="C74" s="75" t="s">
        <v>27</v>
      </c>
      <c r="D74" s="165">
        <v>20</v>
      </c>
      <c r="E74" s="115"/>
      <c r="F74" s="155">
        <v>4.26</v>
      </c>
      <c r="G74" s="76">
        <f t="shared" si="2"/>
        <v>85.19999999999999</v>
      </c>
    </row>
    <row r="75" spans="1:7" ht="12.75">
      <c r="A75" s="34">
        <v>15</v>
      </c>
      <c r="B75" s="35" t="s">
        <v>154</v>
      </c>
      <c r="C75" s="75" t="s">
        <v>38</v>
      </c>
      <c r="D75" s="165"/>
      <c r="E75" s="115"/>
      <c r="F75" s="155">
        <v>20</v>
      </c>
      <c r="G75" s="76">
        <f t="shared" si="2"/>
        <v>0</v>
      </c>
    </row>
    <row r="76" spans="1:7" ht="12.75">
      <c r="A76" s="37"/>
      <c r="B76" s="44" t="s">
        <v>156</v>
      </c>
      <c r="C76" s="75"/>
      <c r="D76" s="77"/>
      <c r="E76" s="78"/>
      <c r="F76" s="139"/>
      <c r="G76" s="186">
        <f>SUM(G61:G75)</f>
        <v>6558.8719999999985</v>
      </c>
    </row>
    <row r="77" spans="1:7" ht="15" customHeight="1">
      <c r="A77" s="37"/>
      <c r="B77" s="81" t="s">
        <v>157</v>
      </c>
      <c r="C77" s="82"/>
      <c r="D77" s="83"/>
      <c r="E77" s="84"/>
      <c r="F77" s="140"/>
      <c r="G77" s="52">
        <f>(G76*15%)+G76</f>
        <v>7542.702799999998</v>
      </c>
    </row>
    <row r="78" spans="1:7" ht="12.75">
      <c r="A78" s="37"/>
      <c r="B78" s="81" t="s">
        <v>118</v>
      </c>
      <c r="C78" s="51"/>
      <c r="D78" s="86"/>
      <c r="E78" s="51"/>
      <c r="F78" s="141"/>
      <c r="G78" s="60">
        <f>G77*1.18</f>
        <v>8900.389303999997</v>
      </c>
    </row>
    <row r="79" spans="1:7" ht="12.75">
      <c r="A79" s="37"/>
      <c r="B79" s="68" t="s">
        <v>119</v>
      </c>
      <c r="C79" s="15" t="s">
        <v>11</v>
      </c>
      <c r="D79" s="42"/>
      <c r="E79" s="42"/>
      <c r="F79" s="142"/>
      <c r="G79" s="28">
        <f>G78/C5/12</f>
        <v>0.22030448470807215</v>
      </c>
    </row>
    <row r="80" spans="1:7" ht="12" customHeight="1">
      <c r="A80" s="19" t="s">
        <v>158</v>
      </c>
      <c r="B80" s="88" t="s">
        <v>40</v>
      </c>
      <c r="C80" s="89"/>
      <c r="D80" s="32" t="s">
        <v>144</v>
      </c>
      <c r="E80" s="17"/>
      <c r="F80" s="143"/>
      <c r="G80" s="17"/>
    </row>
    <row r="81" spans="1:7" ht="35.25" customHeight="1">
      <c r="A81" s="37">
        <v>1</v>
      </c>
      <c r="B81" s="43" t="s">
        <v>41</v>
      </c>
      <c r="C81" s="90" t="s">
        <v>42</v>
      </c>
      <c r="D81" s="169">
        <v>15.3</v>
      </c>
      <c r="E81" s="59"/>
      <c r="F81" s="156">
        <v>709.5</v>
      </c>
      <c r="G81" s="91">
        <f>D81*F81</f>
        <v>10855.35</v>
      </c>
    </row>
    <row r="82" spans="1:7" ht="24.75" customHeight="1">
      <c r="A82" s="37">
        <v>2</v>
      </c>
      <c r="B82" s="43" t="s">
        <v>43</v>
      </c>
      <c r="C82" s="90" t="s">
        <v>44</v>
      </c>
      <c r="D82" s="169">
        <v>2</v>
      </c>
      <c r="E82" s="59"/>
      <c r="F82" s="156">
        <v>273.21</v>
      </c>
      <c r="G82" s="91">
        <f aca="true" t="shared" si="3" ref="G82:G101">D82*F82</f>
        <v>546.42</v>
      </c>
    </row>
    <row r="83" spans="1:7" ht="23.25" customHeight="1">
      <c r="A83" s="37">
        <v>3</v>
      </c>
      <c r="B83" s="43" t="s">
        <v>45</v>
      </c>
      <c r="C83" s="90" t="s">
        <v>44</v>
      </c>
      <c r="D83" s="169">
        <v>2</v>
      </c>
      <c r="E83" s="59"/>
      <c r="F83" s="156">
        <v>296.6</v>
      </c>
      <c r="G83" s="91">
        <f t="shared" si="3"/>
        <v>593.2</v>
      </c>
    </row>
    <row r="84" spans="1:7" ht="12" customHeight="1">
      <c r="A84" s="37">
        <v>4</v>
      </c>
      <c r="B84" s="43" t="s">
        <v>206</v>
      </c>
      <c r="C84" s="90" t="s">
        <v>46</v>
      </c>
      <c r="D84" s="169">
        <v>4</v>
      </c>
      <c r="E84" s="59"/>
      <c r="F84" s="156">
        <v>24.16</v>
      </c>
      <c r="G84" s="91">
        <f t="shared" si="3"/>
        <v>96.64</v>
      </c>
    </row>
    <row r="85" spans="1:7" ht="11.25" customHeight="1">
      <c r="A85" s="37">
        <v>5</v>
      </c>
      <c r="B85" s="43" t="s">
        <v>47</v>
      </c>
      <c r="C85" s="90" t="s">
        <v>48</v>
      </c>
      <c r="D85" s="169">
        <v>3</v>
      </c>
      <c r="E85" s="59"/>
      <c r="F85" s="156">
        <v>47.22</v>
      </c>
      <c r="G85" s="91">
        <f t="shared" si="3"/>
        <v>141.66</v>
      </c>
    </row>
    <row r="86" spans="1:7" ht="24">
      <c r="A86" s="37">
        <v>6</v>
      </c>
      <c r="B86" s="43" t="s">
        <v>49</v>
      </c>
      <c r="C86" s="90" t="s">
        <v>50</v>
      </c>
      <c r="D86" s="169">
        <v>0</v>
      </c>
      <c r="E86" s="59"/>
      <c r="F86" s="156">
        <v>219.12</v>
      </c>
      <c r="G86" s="91">
        <f t="shared" si="3"/>
        <v>0</v>
      </c>
    </row>
    <row r="87" spans="1:7" ht="24">
      <c r="A87" s="37">
        <v>7</v>
      </c>
      <c r="B87" s="43" t="s">
        <v>51</v>
      </c>
      <c r="C87" s="90" t="s">
        <v>52</v>
      </c>
      <c r="D87" s="169">
        <v>5</v>
      </c>
      <c r="E87" s="59"/>
      <c r="F87" s="156">
        <v>141.66</v>
      </c>
      <c r="G87" s="91">
        <f t="shared" si="3"/>
        <v>708.3</v>
      </c>
    </row>
    <row r="88" spans="1:7" ht="24">
      <c r="A88" s="37">
        <v>8</v>
      </c>
      <c r="B88" s="43" t="s">
        <v>53</v>
      </c>
      <c r="C88" s="90" t="s">
        <v>46</v>
      </c>
      <c r="D88" s="169">
        <v>4</v>
      </c>
      <c r="E88" s="59"/>
      <c r="F88" s="156">
        <v>130.63</v>
      </c>
      <c r="G88" s="91">
        <f t="shared" si="3"/>
        <v>522.52</v>
      </c>
    </row>
    <row r="89" spans="1:7" ht="12.75">
      <c r="A89" s="37">
        <v>9</v>
      </c>
      <c r="B89" s="43" t="s">
        <v>54</v>
      </c>
      <c r="C89" s="90" t="s">
        <v>46</v>
      </c>
      <c r="D89" s="169">
        <v>0</v>
      </c>
      <c r="E89" s="59"/>
      <c r="F89" s="156">
        <v>133.36</v>
      </c>
      <c r="G89" s="91">
        <f t="shared" si="3"/>
        <v>0</v>
      </c>
    </row>
    <row r="90" spans="1:7" ht="12.75">
      <c r="A90" s="37">
        <v>10</v>
      </c>
      <c r="B90" s="43" t="s">
        <v>55</v>
      </c>
      <c r="C90" s="90" t="s">
        <v>56</v>
      </c>
      <c r="D90" s="169">
        <v>10</v>
      </c>
      <c r="E90" s="59"/>
      <c r="F90" s="156">
        <v>102.88</v>
      </c>
      <c r="G90" s="91">
        <f t="shared" si="3"/>
        <v>1028.8</v>
      </c>
    </row>
    <row r="91" spans="1:7" ht="24">
      <c r="A91" s="37">
        <v>11</v>
      </c>
      <c r="B91" s="43" t="s">
        <v>57</v>
      </c>
      <c r="C91" s="90" t="s">
        <v>58</v>
      </c>
      <c r="D91" s="169">
        <v>5</v>
      </c>
      <c r="E91" s="59"/>
      <c r="F91" s="156">
        <v>173.23</v>
      </c>
      <c r="G91" s="91">
        <f t="shared" si="3"/>
        <v>866.15</v>
      </c>
    </row>
    <row r="92" spans="1:7" ht="12.75" customHeight="1">
      <c r="A92" s="37">
        <v>12</v>
      </c>
      <c r="B92" s="43" t="s">
        <v>59</v>
      </c>
      <c r="C92" s="90" t="s">
        <v>56</v>
      </c>
      <c r="D92" s="169">
        <v>3</v>
      </c>
      <c r="E92" s="59"/>
      <c r="F92" s="156">
        <v>292.31</v>
      </c>
      <c r="G92" s="91">
        <f t="shared" si="3"/>
        <v>876.9300000000001</v>
      </c>
    </row>
    <row r="93" spans="1:7" ht="24">
      <c r="A93" s="37">
        <v>13</v>
      </c>
      <c r="B93" s="43" t="s">
        <v>207</v>
      </c>
      <c r="C93" s="90" t="s">
        <v>60</v>
      </c>
      <c r="D93" s="169">
        <v>0.01</v>
      </c>
      <c r="E93" s="59"/>
      <c r="F93" s="156">
        <v>43464.48</v>
      </c>
      <c r="G93" s="91">
        <f t="shared" si="3"/>
        <v>434.64480000000003</v>
      </c>
    </row>
    <row r="94" spans="1:7" ht="12" customHeight="1">
      <c r="A94" s="37">
        <v>14</v>
      </c>
      <c r="B94" s="188" t="s">
        <v>251</v>
      </c>
      <c r="C94" s="90" t="s">
        <v>252</v>
      </c>
      <c r="D94" s="169">
        <v>3</v>
      </c>
      <c r="E94" s="59"/>
      <c r="F94" s="156">
        <v>99.33</v>
      </c>
      <c r="G94" s="91">
        <f t="shared" si="3"/>
        <v>297.99</v>
      </c>
    </row>
    <row r="95" spans="1:7" ht="12.75" customHeight="1">
      <c r="A95" s="37">
        <v>15</v>
      </c>
      <c r="B95" s="43" t="s">
        <v>62</v>
      </c>
      <c r="C95" s="90" t="s">
        <v>189</v>
      </c>
      <c r="D95" s="169">
        <v>12</v>
      </c>
      <c r="E95" s="59"/>
      <c r="F95" s="156">
        <v>53.21</v>
      </c>
      <c r="G95" s="91">
        <f t="shared" si="3"/>
        <v>638.52</v>
      </c>
    </row>
    <row r="96" spans="1:7" ht="12" customHeight="1">
      <c r="A96" s="37">
        <v>16</v>
      </c>
      <c r="B96" s="43" t="s">
        <v>63</v>
      </c>
      <c r="C96" s="90" t="s">
        <v>61</v>
      </c>
      <c r="D96" s="169">
        <v>197.7</v>
      </c>
      <c r="E96" s="59"/>
      <c r="F96" s="156">
        <v>45.9</v>
      </c>
      <c r="G96" s="91">
        <f t="shared" si="3"/>
        <v>9074.429999999998</v>
      </c>
    </row>
    <row r="97" spans="1:7" ht="14.25" customHeight="1">
      <c r="A97" s="37">
        <v>17</v>
      </c>
      <c r="B97" s="43" t="s">
        <v>64</v>
      </c>
      <c r="C97" s="90" t="s">
        <v>56</v>
      </c>
      <c r="D97" s="169">
        <v>1</v>
      </c>
      <c r="E97" s="59"/>
      <c r="F97" s="156">
        <v>90.46</v>
      </c>
      <c r="G97" s="91">
        <f t="shared" si="3"/>
        <v>90.46</v>
      </c>
    </row>
    <row r="98" spans="1:7" ht="13.5" customHeight="1">
      <c r="A98" s="37">
        <v>18</v>
      </c>
      <c r="B98" s="43" t="s">
        <v>66</v>
      </c>
      <c r="C98" s="90" t="s">
        <v>65</v>
      </c>
      <c r="D98" s="169">
        <v>0.7</v>
      </c>
      <c r="E98" s="59"/>
      <c r="F98" s="156">
        <v>363.31</v>
      </c>
      <c r="G98" s="91">
        <f t="shared" si="3"/>
        <v>254.31699999999998</v>
      </c>
    </row>
    <row r="99" spans="1:7" ht="12.75">
      <c r="A99" s="37">
        <v>19</v>
      </c>
      <c r="B99" s="43" t="s">
        <v>209</v>
      </c>
      <c r="C99" s="90" t="s">
        <v>50</v>
      </c>
      <c r="D99" s="169">
        <v>94</v>
      </c>
      <c r="E99" s="59"/>
      <c r="F99" s="156">
        <v>59.13</v>
      </c>
      <c r="G99" s="91">
        <f t="shared" si="3"/>
        <v>5558.22</v>
      </c>
    </row>
    <row r="100" spans="1:7" ht="12" customHeight="1">
      <c r="A100" s="37">
        <v>20</v>
      </c>
      <c r="B100" s="43" t="s">
        <v>208</v>
      </c>
      <c r="C100" s="90" t="s">
        <v>61</v>
      </c>
      <c r="D100" s="169">
        <v>21.2</v>
      </c>
      <c r="E100" s="59"/>
      <c r="F100" s="156">
        <v>7.98</v>
      </c>
      <c r="G100" s="91">
        <f t="shared" si="3"/>
        <v>169.17600000000002</v>
      </c>
    </row>
    <row r="101" spans="1:7" ht="24">
      <c r="A101" s="37">
        <v>21</v>
      </c>
      <c r="B101" s="43" t="s">
        <v>210</v>
      </c>
      <c r="C101" s="90" t="s">
        <v>56</v>
      </c>
      <c r="D101" s="169">
        <v>5</v>
      </c>
      <c r="E101" s="59"/>
      <c r="F101" s="156">
        <v>135.58</v>
      </c>
      <c r="G101" s="91">
        <f t="shared" si="3"/>
        <v>677.9000000000001</v>
      </c>
    </row>
    <row r="102" spans="1:7" ht="12.75">
      <c r="A102" s="37"/>
      <c r="B102" s="44" t="s">
        <v>156</v>
      </c>
      <c r="C102" s="92"/>
      <c r="D102" s="58"/>
      <c r="E102" s="58"/>
      <c r="F102" s="144"/>
      <c r="G102" s="91">
        <f>SUM(G81:G101)</f>
        <v>33431.627799999995</v>
      </c>
    </row>
    <row r="103" spans="1:7" ht="11.25" customHeight="1">
      <c r="A103" s="37"/>
      <c r="B103" s="81" t="s">
        <v>157</v>
      </c>
      <c r="C103" s="92"/>
      <c r="D103" s="58"/>
      <c r="E103" s="58"/>
      <c r="F103" s="144"/>
      <c r="G103" s="91">
        <f>G102*1.15</f>
        <v>38446.37196999999</v>
      </c>
    </row>
    <row r="104" spans="1:7" ht="12.75">
      <c r="A104" s="37"/>
      <c r="B104" s="81" t="s">
        <v>118</v>
      </c>
      <c r="C104" s="92"/>
      <c r="D104" s="58"/>
      <c r="E104" s="58"/>
      <c r="F104" s="144"/>
      <c r="G104" s="62">
        <f>G103*1.18</f>
        <v>45366.71892459999</v>
      </c>
    </row>
    <row r="105" spans="1:7" ht="12.75">
      <c r="A105" s="37"/>
      <c r="B105" s="68" t="s">
        <v>119</v>
      </c>
      <c r="C105" s="15" t="s">
        <v>11</v>
      </c>
      <c r="D105" s="58"/>
      <c r="E105" s="58"/>
      <c r="F105" s="144"/>
      <c r="G105" s="62">
        <f>G104/C5/12</f>
        <v>1.1229274691488202</v>
      </c>
    </row>
    <row r="106" spans="1:7" ht="12.75" customHeight="1">
      <c r="A106" s="19" t="s">
        <v>159</v>
      </c>
      <c r="B106" s="88" t="s">
        <v>67</v>
      </c>
      <c r="C106" s="90"/>
      <c r="D106" s="32" t="s">
        <v>144</v>
      </c>
      <c r="E106" s="57"/>
      <c r="F106" s="145"/>
      <c r="G106" s="58"/>
    </row>
    <row r="107" spans="1:7" ht="24.75" customHeight="1">
      <c r="A107" s="37">
        <v>1</v>
      </c>
      <c r="B107" s="43" t="s">
        <v>68</v>
      </c>
      <c r="C107" s="90" t="s">
        <v>42</v>
      </c>
      <c r="D107" s="169">
        <v>7.9</v>
      </c>
      <c r="E107" s="59"/>
      <c r="F107" s="156">
        <v>709.5</v>
      </c>
      <c r="G107" s="91">
        <f>D107*F107</f>
        <v>5605.05</v>
      </c>
    </row>
    <row r="108" spans="1:7" ht="24" customHeight="1">
      <c r="A108" s="37">
        <v>2</v>
      </c>
      <c r="B108" s="43" t="s">
        <v>69</v>
      </c>
      <c r="C108" s="90" t="s">
        <v>70</v>
      </c>
      <c r="D108" s="169">
        <v>2</v>
      </c>
      <c r="E108" s="59"/>
      <c r="F108" s="156">
        <v>1630.65</v>
      </c>
      <c r="G108" s="91">
        <f aca="true" t="shared" si="4" ref="G108:G117">D108*F108</f>
        <v>3261.3</v>
      </c>
    </row>
    <row r="109" spans="1:7" ht="12" customHeight="1">
      <c r="A109" s="37">
        <v>3</v>
      </c>
      <c r="B109" s="43" t="s">
        <v>71</v>
      </c>
      <c r="C109" s="90" t="s">
        <v>70</v>
      </c>
      <c r="D109" s="169">
        <v>9</v>
      </c>
      <c r="E109" s="59"/>
      <c r="F109" s="156">
        <v>209.3</v>
      </c>
      <c r="G109" s="91">
        <f t="shared" si="4"/>
        <v>1883.7</v>
      </c>
    </row>
    <row r="110" spans="1:7" ht="24">
      <c r="A110" s="37">
        <v>4</v>
      </c>
      <c r="B110" s="43" t="s">
        <v>72</v>
      </c>
      <c r="C110" s="90" t="s">
        <v>73</v>
      </c>
      <c r="D110" s="169">
        <v>10</v>
      </c>
      <c r="E110" s="59"/>
      <c r="F110" s="156">
        <v>99.33</v>
      </c>
      <c r="G110" s="91">
        <f t="shared" si="4"/>
        <v>993.3</v>
      </c>
    </row>
    <row r="111" spans="1:7" ht="12.75" customHeight="1">
      <c r="A111" s="37">
        <v>5</v>
      </c>
      <c r="B111" s="43" t="s">
        <v>74</v>
      </c>
      <c r="C111" s="90" t="s">
        <v>56</v>
      </c>
      <c r="D111" s="169">
        <v>4</v>
      </c>
      <c r="E111" s="59"/>
      <c r="F111" s="156">
        <v>46.21</v>
      </c>
      <c r="G111" s="91">
        <f t="shared" si="4"/>
        <v>184.84</v>
      </c>
    </row>
    <row r="112" spans="1:7" ht="12.75" customHeight="1">
      <c r="A112" s="37">
        <v>6</v>
      </c>
      <c r="B112" s="43" t="s">
        <v>75</v>
      </c>
      <c r="C112" s="90" t="s">
        <v>56</v>
      </c>
      <c r="D112" s="169">
        <v>2</v>
      </c>
      <c r="E112" s="59"/>
      <c r="F112" s="156">
        <v>266.16</v>
      </c>
      <c r="G112" s="91">
        <f t="shared" si="4"/>
        <v>532.32</v>
      </c>
    </row>
    <row r="113" spans="1:7" ht="12" customHeight="1">
      <c r="A113" s="37">
        <v>7</v>
      </c>
      <c r="B113" s="43" t="s">
        <v>76</v>
      </c>
      <c r="C113" s="90" t="s">
        <v>56</v>
      </c>
      <c r="D113" s="169">
        <v>0</v>
      </c>
      <c r="E113" s="59"/>
      <c r="F113" s="156">
        <v>189.83</v>
      </c>
      <c r="G113" s="91">
        <f t="shared" si="4"/>
        <v>0</v>
      </c>
    </row>
    <row r="114" spans="1:7" ht="12.75">
      <c r="A114" s="37">
        <v>8</v>
      </c>
      <c r="B114" s="43" t="s">
        <v>77</v>
      </c>
      <c r="C114" s="90" t="s">
        <v>56</v>
      </c>
      <c r="D114" s="169">
        <v>4</v>
      </c>
      <c r="E114" s="59"/>
      <c r="F114" s="156">
        <v>52.4</v>
      </c>
      <c r="G114" s="91">
        <f t="shared" si="4"/>
        <v>209.6</v>
      </c>
    </row>
    <row r="115" spans="1:7" ht="24" customHeight="1">
      <c r="A115" s="37">
        <v>9</v>
      </c>
      <c r="B115" s="43" t="s">
        <v>78</v>
      </c>
      <c r="C115" s="90" t="s">
        <v>56</v>
      </c>
      <c r="D115" s="169">
        <v>1</v>
      </c>
      <c r="E115" s="59"/>
      <c r="F115" s="156">
        <v>237.5</v>
      </c>
      <c r="G115" s="91">
        <f t="shared" si="4"/>
        <v>237.5</v>
      </c>
    </row>
    <row r="116" spans="1:7" ht="12.75">
      <c r="A116" s="37">
        <v>10</v>
      </c>
      <c r="B116" s="43" t="s">
        <v>80</v>
      </c>
      <c r="C116" s="90" t="s">
        <v>56</v>
      </c>
      <c r="D116" s="169">
        <v>0</v>
      </c>
      <c r="E116" s="59"/>
      <c r="F116" s="156">
        <v>60.31</v>
      </c>
      <c r="G116" s="91">
        <f t="shared" si="4"/>
        <v>0</v>
      </c>
    </row>
    <row r="117" spans="1:7" ht="12.75">
      <c r="A117" s="37">
        <v>11</v>
      </c>
      <c r="B117" s="43" t="s">
        <v>81</v>
      </c>
      <c r="C117" s="90" t="s">
        <v>65</v>
      </c>
      <c r="D117" s="169">
        <v>9.4</v>
      </c>
      <c r="E117" s="59"/>
      <c r="F117" s="156">
        <v>70.28</v>
      </c>
      <c r="G117" s="91">
        <f t="shared" si="4"/>
        <v>660.6320000000001</v>
      </c>
    </row>
    <row r="118" spans="1:7" ht="12.75">
      <c r="A118" s="37"/>
      <c r="B118" s="44" t="s">
        <v>156</v>
      </c>
      <c r="C118" s="58"/>
      <c r="D118" s="92"/>
      <c r="E118" s="58"/>
      <c r="F118" s="144"/>
      <c r="G118" s="91">
        <f>SUM(G107:G117)</f>
        <v>13568.242</v>
      </c>
    </row>
    <row r="119" spans="1:7" ht="12" customHeight="1">
      <c r="A119" s="37"/>
      <c r="B119" s="81" t="s">
        <v>157</v>
      </c>
      <c r="C119" s="58"/>
      <c r="D119" s="58"/>
      <c r="E119" s="58"/>
      <c r="F119" s="144"/>
      <c r="G119" s="91">
        <f>G118*1.15</f>
        <v>15603.478299999999</v>
      </c>
    </row>
    <row r="120" spans="1:7" ht="12.75">
      <c r="A120" s="37"/>
      <c r="B120" s="81" t="s">
        <v>118</v>
      </c>
      <c r="C120" s="58"/>
      <c r="D120" s="58"/>
      <c r="E120" s="58"/>
      <c r="F120" s="144"/>
      <c r="G120" s="62">
        <f>G119*1.18</f>
        <v>18412.104393999998</v>
      </c>
    </row>
    <row r="121" spans="1:7" ht="12.75">
      <c r="A121" s="37"/>
      <c r="B121" s="68" t="s">
        <v>119</v>
      </c>
      <c r="C121" s="16" t="s">
        <v>11</v>
      </c>
      <c r="D121" s="58"/>
      <c r="E121" s="58"/>
      <c r="F121" s="144"/>
      <c r="G121" s="62">
        <f>G120/C5/12</f>
        <v>0.45574064598370306</v>
      </c>
    </row>
    <row r="122" spans="1:7" ht="22.5" customHeight="1">
      <c r="A122" s="19" t="s">
        <v>160</v>
      </c>
      <c r="B122" s="93" t="s">
        <v>161</v>
      </c>
      <c r="C122" s="24"/>
      <c r="D122" s="32"/>
      <c r="E122" s="58"/>
      <c r="F122" s="144"/>
      <c r="G122" s="62"/>
    </row>
    <row r="123" spans="1:7" ht="24">
      <c r="A123" s="17">
        <v>1</v>
      </c>
      <c r="B123" s="35" t="s">
        <v>162</v>
      </c>
      <c r="C123" s="15" t="s">
        <v>163</v>
      </c>
      <c r="D123" s="163">
        <v>1</v>
      </c>
      <c r="E123" s="163">
        <v>12</v>
      </c>
      <c r="F123" s="162">
        <v>174.45</v>
      </c>
      <c r="G123" s="91">
        <f>D123*F123*E123</f>
        <v>2093.3999999999996</v>
      </c>
    </row>
    <row r="124" spans="1:7" ht="12.75">
      <c r="A124" s="17">
        <v>2</v>
      </c>
      <c r="B124" s="37" t="s">
        <v>164</v>
      </c>
      <c r="C124" s="15" t="s">
        <v>163</v>
      </c>
      <c r="D124" s="163">
        <v>1</v>
      </c>
      <c r="E124" s="163">
        <v>12</v>
      </c>
      <c r="F124" s="162">
        <v>87.23</v>
      </c>
      <c r="G124" s="91">
        <f>D124*F124*E124</f>
        <v>1046.76</v>
      </c>
    </row>
    <row r="125" spans="1:7" ht="12.75">
      <c r="A125" s="17">
        <v>3</v>
      </c>
      <c r="B125" s="37" t="s">
        <v>165</v>
      </c>
      <c r="C125" s="15" t="s">
        <v>163</v>
      </c>
      <c r="D125" s="163">
        <v>1</v>
      </c>
      <c r="E125" s="163">
        <v>3</v>
      </c>
      <c r="F125" s="162">
        <v>174.45</v>
      </c>
      <c r="G125" s="91">
        <f>D125*F125*E125</f>
        <v>523.3499999999999</v>
      </c>
    </row>
    <row r="126" spans="1:7" ht="12.75">
      <c r="A126" s="17">
        <v>4</v>
      </c>
      <c r="B126" s="37" t="s">
        <v>253</v>
      </c>
      <c r="C126" s="15" t="s">
        <v>163</v>
      </c>
      <c r="D126" s="163">
        <v>1</v>
      </c>
      <c r="E126" s="163">
        <v>0.33</v>
      </c>
      <c r="F126" s="162">
        <v>13248.83</v>
      </c>
      <c r="G126" s="91">
        <f>D126*F126*E126</f>
        <v>4372.1139</v>
      </c>
    </row>
    <row r="127" spans="1:7" ht="14.25" customHeight="1">
      <c r="A127" s="17"/>
      <c r="B127" s="44" t="s">
        <v>156</v>
      </c>
      <c r="C127" s="16"/>
      <c r="D127" s="58"/>
      <c r="E127" s="58"/>
      <c r="F127" s="144"/>
      <c r="G127" s="91">
        <f>G123+G124+G125+G126</f>
        <v>8035.6239000000005</v>
      </c>
    </row>
    <row r="128" spans="1:7" ht="12.75">
      <c r="A128" s="17"/>
      <c r="B128" s="81" t="s">
        <v>157</v>
      </c>
      <c r="C128" s="16"/>
      <c r="D128" s="58"/>
      <c r="E128" s="58"/>
      <c r="F128" s="144"/>
      <c r="G128" s="91">
        <f>G127*1.15</f>
        <v>9240.967485</v>
      </c>
    </row>
    <row r="129" spans="1:7" ht="12.75">
      <c r="A129" s="17"/>
      <c r="B129" s="81" t="s">
        <v>118</v>
      </c>
      <c r="C129" s="16"/>
      <c r="D129" s="58"/>
      <c r="E129" s="58"/>
      <c r="F129" s="144"/>
      <c r="G129" s="62">
        <f>G128*1.18</f>
        <v>10904.341632299998</v>
      </c>
    </row>
    <row r="130" spans="1:7" ht="12.75">
      <c r="A130" s="37"/>
      <c r="B130" s="68" t="s">
        <v>119</v>
      </c>
      <c r="C130" s="16" t="s">
        <v>166</v>
      </c>
      <c r="D130" s="58"/>
      <c r="E130" s="58"/>
      <c r="F130" s="144"/>
      <c r="G130" s="62">
        <f>G129/C5/12</f>
        <v>0.2699067739997623</v>
      </c>
    </row>
    <row r="131" spans="1:7" ht="12.75">
      <c r="A131" s="19" t="s">
        <v>167</v>
      </c>
      <c r="B131" s="45" t="s">
        <v>82</v>
      </c>
      <c r="C131" s="45"/>
      <c r="D131" s="32" t="s">
        <v>144</v>
      </c>
      <c r="E131" s="45"/>
      <c r="F131" s="118"/>
      <c r="G131" s="45"/>
    </row>
    <row r="132" spans="1:7" ht="24">
      <c r="A132" s="12">
        <v>1</v>
      </c>
      <c r="B132" s="47" t="s">
        <v>168</v>
      </c>
      <c r="C132" s="94" t="s">
        <v>79</v>
      </c>
      <c r="D132" s="170">
        <v>1</v>
      </c>
      <c r="E132" s="95"/>
      <c r="F132" s="157">
        <v>86.93</v>
      </c>
      <c r="G132" s="46">
        <f>D132*F132</f>
        <v>86.93</v>
      </c>
    </row>
    <row r="133" spans="1:7" ht="12.75">
      <c r="A133" s="12">
        <v>2</v>
      </c>
      <c r="B133" s="40" t="s">
        <v>83</v>
      </c>
      <c r="C133" s="94" t="s">
        <v>84</v>
      </c>
      <c r="D133" s="170">
        <v>3</v>
      </c>
      <c r="E133" s="95"/>
      <c r="F133" s="157">
        <v>30.15</v>
      </c>
      <c r="G133" s="46">
        <f aca="true" t="shared" si="5" ref="G133:G153">D133*F133</f>
        <v>90.44999999999999</v>
      </c>
    </row>
    <row r="134" spans="1:7" ht="12.75">
      <c r="A134" s="12">
        <v>3</v>
      </c>
      <c r="B134" s="40" t="s">
        <v>85</v>
      </c>
      <c r="C134" s="94" t="s">
        <v>86</v>
      </c>
      <c r="D134" s="170">
        <v>3</v>
      </c>
      <c r="E134" s="95"/>
      <c r="F134" s="158">
        <v>354.75</v>
      </c>
      <c r="G134" s="46">
        <f t="shared" si="5"/>
        <v>1064.25</v>
      </c>
    </row>
    <row r="135" spans="1:7" ht="12.75">
      <c r="A135" s="12">
        <v>4</v>
      </c>
      <c r="B135" s="40" t="s">
        <v>169</v>
      </c>
      <c r="C135" s="94" t="s">
        <v>87</v>
      </c>
      <c r="D135" s="170">
        <v>3</v>
      </c>
      <c r="E135" s="95"/>
      <c r="F135" s="157">
        <v>190.74</v>
      </c>
      <c r="G135" s="46">
        <f t="shared" si="5"/>
        <v>572.22</v>
      </c>
    </row>
    <row r="136" spans="1:7" ht="24">
      <c r="A136" s="12">
        <v>5</v>
      </c>
      <c r="B136" s="40" t="s">
        <v>170</v>
      </c>
      <c r="C136" s="94" t="s">
        <v>56</v>
      </c>
      <c r="D136" s="170">
        <v>2</v>
      </c>
      <c r="E136" s="95"/>
      <c r="F136" s="157">
        <v>248.34</v>
      </c>
      <c r="G136" s="46">
        <f t="shared" si="5"/>
        <v>496.68</v>
      </c>
    </row>
    <row r="137" spans="1:7" ht="12.75">
      <c r="A137" s="12">
        <v>6</v>
      </c>
      <c r="B137" s="40" t="s">
        <v>88</v>
      </c>
      <c r="C137" s="94" t="s">
        <v>56</v>
      </c>
      <c r="D137" s="170">
        <v>4</v>
      </c>
      <c r="E137" s="95"/>
      <c r="F137" s="157">
        <v>88.69</v>
      </c>
      <c r="G137" s="46">
        <f t="shared" si="5"/>
        <v>354.76</v>
      </c>
    </row>
    <row r="138" spans="1:7" ht="21.75" customHeight="1">
      <c r="A138" s="12">
        <v>7</v>
      </c>
      <c r="B138" s="40" t="s">
        <v>171</v>
      </c>
      <c r="C138" s="94" t="s">
        <v>89</v>
      </c>
      <c r="D138" s="170">
        <v>0</v>
      </c>
      <c r="E138" s="95"/>
      <c r="F138" s="157">
        <v>2.13</v>
      </c>
      <c r="G138" s="46">
        <f t="shared" si="5"/>
        <v>0</v>
      </c>
    </row>
    <row r="139" spans="1:7" ht="12.75">
      <c r="A139" s="12">
        <v>8</v>
      </c>
      <c r="B139" s="47" t="s">
        <v>172</v>
      </c>
      <c r="C139" s="94" t="s">
        <v>56</v>
      </c>
      <c r="D139" s="170">
        <v>1</v>
      </c>
      <c r="E139" s="95"/>
      <c r="F139" s="157">
        <v>63.87</v>
      </c>
      <c r="G139" s="46">
        <f t="shared" si="5"/>
        <v>63.87</v>
      </c>
    </row>
    <row r="140" spans="1:7" ht="12.75">
      <c r="A140" s="12">
        <v>9</v>
      </c>
      <c r="B140" s="47" t="s">
        <v>173</v>
      </c>
      <c r="C140" s="94" t="s">
        <v>48</v>
      </c>
      <c r="D140" s="170">
        <v>0</v>
      </c>
      <c r="E140" s="95"/>
      <c r="F140" s="157">
        <v>220.9</v>
      </c>
      <c r="G140" s="46">
        <f t="shared" si="5"/>
        <v>0</v>
      </c>
    </row>
    <row r="141" spans="1:7" ht="12.75">
      <c r="A141" s="48">
        <v>10</v>
      </c>
      <c r="B141" s="47" t="s">
        <v>90</v>
      </c>
      <c r="C141" s="94" t="s">
        <v>89</v>
      </c>
      <c r="D141" s="170">
        <v>0</v>
      </c>
      <c r="E141" s="95"/>
      <c r="F141" s="157">
        <v>14.19</v>
      </c>
      <c r="G141" s="46">
        <f t="shared" si="5"/>
        <v>0</v>
      </c>
    </row>
    <row r="142" spans="1:7" ht="13.5" customHeight="1">
      <c r="A142" s="48">
        <v>11</v>
      </c>
      <c r="B142" s="47" t="s">
        <v>174</v>
      </c>
      <c r="C142" s="94" t="s">
        <v>56</v>
      </c>
      <c r="D142" s="170">
        <v>0</v>
      </c>
      <c r="E142" s="95"/>
      <c r="F142" s="157">
        <v>183.33</v>
      </c>
      <c r="G142" s="46">
        <f t="shared" si="5"/>
        <v>0</v>
      </c>
    </row>
    <row r="143" spans="1:7" ht="12.75">
      <c r="A143" s="48">
        <v>12</v>
      </c>
      <c r="B143" s="47" t="s">
        <v>175</v>
      </c>
      <c r="C143" s="94" t="s">
        <v>56</v>
      </c>
      <c r="D143" s="170">
        <v>0</v>
      </c>
      <c r="E143" s="95"/>
      <c r="F143" s="157">
        <v>102.01</v>
      </c>
      <c r="G143" s="46">
        <f t="shared" si="5"/>
        <v>0</v>
      </c>
    </row>
    <row r="144" spans="1:7" ht="12.75">
      <c r="A144" s="48">
        <v>13</v>
      </c>
      <c r="B144" s="47" t="s">
        <v>176</v>
      </c>
      <c r="C144" s="94" t="s">
        <v>56</v>
      </c>
      <c r="D144" s="170">
        <v>0</v>
      </c>
      <c r="E144" s="95"/>
      <c r="F144" s="157">
        <v>84.25</v>
      </c>
      <c r="G144" s="46">
        <f t="shared" si="5"/>
        <v>0</v>
      </c>
    </row>
    <row r="145" spans="1:7" ht="11.25" customHeight="1">
      <c r="A145" s="48">
        <v>14</v>
      </c>
      <c r="B145" s="47" t="s">
        <v>177</v>
      </c>
      <c r="C145" s="94" t="s">
        <v>56</v>
      </c>
      <c r="D145" s="170">
        <v>2</v>
      </c>
      <c r="E145" s="95"/>
      <c r="F145" s="157">
        <v>393.15</v>
      </c>
      <c r="G145" s="46">
        <f t="shared" si="5"/>
        <v>786.3</v>
      </c>
    </row>
    <row r="146" spans="1:7" ht="10.5" customHeight="1">
      <c r="A146" s="48">
        <v>15</v>
      </c>
      <c r="B146" s="47" t="s">
        <v>178</v>
      </c>
      <c r="C146" s="94" t="s">
        <v>89</v>
      </c>
      <c r="D146" s="170">
        <v>0</v>
      </c>
      <c r="E146" s="95"/>
      <c r="F146" s="157">
        <v>179.68</v>
      </c>
      <c r="G146" s="46">
        <f t="shared" si="5"/>
        <v>0</v>
      </c>
    </row>
    <row r="147" spans="1:7" ht="12.75">
      <c r="A147" s="48">
        <v>16</v>
      </c>
      <c r="B147" s="47" t="s">
        <v>179</v>
      </c>
      <c r="C147" s="94" t="s">
        <v>91</v>
      </c>
      <c r="D147" s="170">
        <v>8</v>
      </c>
      <c r="E147" s="95"/>
      <c r="F147" s="157">
        <v>135.49</v>
      </c>
      <c r="G147" s="46">
        <f t="shared" si="5"/>
        <v>1083.92</v>
      </c>
    </row>
    <row r="148" spans="1:7" ht="12.75">
      <c r="A148" s="48">
        <v>17</v>
      </c>
      <c r="B148" s="47" t="s">
        <v>92</v>
      </c>
      <c r="C148" s="94" t="s">
        <v>93</v>
      </c>
      <c r="D148" s="170">
        <v>8</v>
      </c>
      <c r="E148" s="95"/>
      <c r="F148" s="157">
        <v>63.87</v>
      </c>
      <c r="G148" s="46">
        <f t="shared" si="5"/>
        <v>510.96</v>
      </c>
    </row>
    <row r="149" spans="1:7" ht="22.5" customHeight="1">
      <c r="A149" s="48">
        <v>18</v>
      </c>
      <c r="B149" s="47" t="s">
        <v>94</v>
      </c>
      <c r="C149" s="94" t="s">
        <v>31</v>
      </c>
      <c r="D149" s="170">
        <v>1.01</v>
      </c>
      <c r="E149" s="95"/>
      <c r="F149" s="157">
        <v>709.5</v>
      </c>
      <c r="G149" s="46">
        <f t="shared" si="5"/>
        <v>716.595</v>
      </c>
    </row>
    <row r="150" spans="1:7" ht="24">
      <c r="A150" s="48">
        <v>19</v>
      </c>
      <c r="B150" s="47" t="s">
        <v>180</v>
      </c>
      <c r="C150" s="94" t="s">
        <v>56</v>
      </c>
      <c r="D150" s="170">
        <v>12</v>
      </c>
      <c r="E150" s="95"/>
      <c r="F150" s="157">
        <v>35.48</v>
      </c>
      <c r="G150" s="46">
        <f t="shared" si="5"/>
        <v>425.76</v>
      </c>
    </row>
    <row r="151" spans="1:7" ht="12.75">
      <c r="A151" s="48">
        <v>20</v>
      </c>
      <c r="B151" s="47" t="s">
        <v>95</v>
      </c>
      <c r="C151" s="94" t="s">
        <v>56</v>
      </c>
      <c r="D151" s="171">
        <v>2</v>
      </c>
      <c r="E151" s="95"/>
      <c r="F151" s="159">
        <v>248.34</v>
      </c>
      <c r="G151" s="46">
        <f t="shared" si="5"/>
        <v>496.68</v>
      </c>
    </row>
    <row r="152" spans="1:7" ht="12.75">
      <c r="A152" s="12">
        <v>21</v>
      </c>
      <c r="B152" s="50" t="s">
        <v>96</v>
      </c>
      <c r="C152" s="94" t="s">
        <v>181</v>
      </c>
      <c r="D152" s="171">
        <v>0</v>
      </c>
      <c r="E152" s="95"/>
      <c r="F152" s="154">
        <v>177.38</v>
      </c>
      <c r="G152" s="46">
        <f t="shared" si="5"/>
        <v>0</v>
      </c>
    </row>
    <row r="153" spans="1:7" ht="12.75">
      <c r="A153" s="12">
        <v>22</v>
      </c>
      <c r="B153" s="50" t="s">
        <v>97</v>
      </c>
      <c r="C153" s="94" t="s">
        <v>56</v>
      </c>
      <c r="D153" s="172">
        <v>6</v>
      </c>
      <c r="E153" s="95"/>
      <c r="F153" s="159">
        <v>58.53</v>
      </c>
      <c r="G153" s="46">
        <f t="shared" si="5"/>
        <v>351.18</v>
      </c>
    </row>
    <row r="154" spans="1:7" ht="12" customHeight="1">
      <c r="A154" s="12"/>
      <c r="B154" s="44" t="s">
        <v>156</v>
      </c>
      <c r="C154" s="86"/>
      <c r="D154" s="87"/>
      <c r="E154" s="49"/>
      <c r="F154" s="134"/>
      <c r="G154" s="52">
        <f>SUM(G132:G153)</f>
        <v>7100.555000000001</v>
      </c>
    </row>
    <row r="155" spans="1:7" ht="12.75">
      <c r="A155" s="12"/>
      <c r="B155" s="81" t="s">
        <v>157</v>
      </c>
      <c r="C155" s="86"/>
      <c r="D155" s="87"/>
      <c r="E155" s="49"/>
      <c r="F155" s="134"/>
      <c r="G155" s="52">
        <f>(G154*15%)+G154</f>
        <v>8165.638250000002</v>
      </c>
    </row>
    <row r="156" spans="1:7" ht="12.75">
      <c r="A156" s="12"/>
      <c r="B156" s="81" t="s">
        <v>118</v>
      </c>
      <c r="C156" s="86"/>
      <c r="D156" s="87"/>
      <c r="E156" s="49"/>
      <c r="F156" s="134"/>
      <c r="G156" s="60">
        <f>G155*1.18</f>
        <v>9635.453135000002</v>
      </c>
    </row>
    <row r="157" spans="1:7" ht="12.75">
      <c r="A157" s="12"/>
      <c r="B157" s="68" t="s">
        <v>119</v>
      </c>
      <c r="C157" s="15" t="s">
        <v>11</v>
      </c>
      <c r="D157" s="87"/>
      <c r="E157" s="49"/>
      <c r="F157" s="134"/>
      <c r="G157" s="60">
        <f>G156/C5/12</f>
        <v>0.23849895384699168</v>
      </c>
    </row>
    <row r="158" spans="1:7" ht="12.75">
      <c r="A158" s="19" t="s">
        <v>182</v>
      </c>
      <c r="B158" s="22" t="s">
        <v>98</v>
      </c>
      <c r="C158" s="15" t="s">
        <v>99</v>
      </c>
      <c r="D158" s="132">
        <f>C5</f>
        <v>3366.7</v>
      </c>
      <c r="E158" s="23"/>
      <c r="F158" s="160">
        <v>2.26</v>
      </c>
      <c r="G158" s="53">
        <f>D158*F158*12</f>
        <v>91304.904</v>
      </c>
    </row>
    <row r="159" spans="1:7" ht="12.75">
      <c r="A159" s="19"/>
      <c r="B159" s="22"/>
      <c r="C159" s="15"/>
      <c r="D159" s="178"/>
      <c r="E159" s="23"/>
      <c r="F159" s="146"/>
      <c r="G159" s="53"/>
    </row>
    <row r="160" spans="1:7" ht="12.75">
      <c r="A160" s="19" t="s">
        <v>21</v>
      </c>
      <c r="B160" s="31" t="s">
        <v>101</v>
      </c>
      <c r="C160" s="15" t="s">
        <v>99</v>
      </c>
      <c r="D160" s="132">
        <f>C5</f>
        <v>3366.7</v>
      </c>
      <c r="E160" s="23"/>
      <c r="F160" s="160">
        <v>2.67</v>
      </c>
      <c r="G160" s="53">
        <f>D160*F160*12</f>
        <v>107869.068</v>
      </c>
    </row>
    <row r="161" spans="1:7" ht="14.25" customHeight="1">
      <c r="A161" s="19"/>
      <c r="B161" s="31"/>
      <c r="C161" s="15"/>
      <c r="D161" s="96"/>
      <c r="E161" s="23"/>
      <c r="F161" s="146"/>
      <c r="G161" s="53"/>
    </row>
    <row r="162" spans="1:7" ht="12" customHeight="1">
      <c r="A162" s="19" t="s">
        <v>23</v>
      </c>
      <c r="B162" s="30" t="s">
        <v>20</v>
      </c>
      <c r="C162" s="16" t="s">
        <v>11</v>
      </c>
      <c r="D162" s="132">
        <f>C5</f>
        <v>3366.7</v>
      </c>
      <c r="E162" s="23"/>
      <c r="F162" s="148">
        <v>1.69</v>
      </c>
      <c r="G162" s="25">
        <f>F162*D162*12</f>
        <v>68276.676</v>
      </c>
    </row>
    <row r="163" spans="1:7" ht="12.75">
      <c r="A163" s="19"/>
      <c r="B163" s="30"/>
      <c r="C163" s="16"/>
      <c r="D163" s="23"/>
      <c r="E163" s="23"/>
      <c r="F163" s="137"/>
      <c r="G163" s="25"/>
    </row>
    <row r="164" spans="1:7" ht="12.75">
      <c r="A164" s="19" t="s">
        <v>100</v>
      </c>
      <c r="B164" s="30" t="s">
        <v>22</v>
      </c>
      <c r="C164" s="16" t="s">
        <v>11</v>
      </c>
      <c r="D164" s="132">
        <f>C5</f>
        <v>3366.7</v>
      </c>
      <c r="E164" s="23"/>
      <c r="F164" s="148">
        <v>1.12</v>
      </c>
      <c r="G164" s="25">
        <f>F164*D164*12</f>
        <v>45248.448000000004</v>
      </c>
    </row>
    <row r="165" spans="1:7" ht="12.75">
      <c r="A165" s="37"/>
      <c r="B165" s="41" t="s">
        <v>102</v>
      </c>
      <c r="C165" s="15" t="s">
        <v>103</v>
      </c>
      <c r="D165" s="96"/>
      <c r="E165" s="23"/>
      <c r="F165" s="136"/>
      <c r="G165" s="54">
        <f>G24+G28+G29+G55+G57+G78+G104+G120+G129+G156+G158+G160+G162+G164</f>
        <v>556069.6124638999</v>
      </c>
    </row>
    <row r="166" spans="1:7" ht="12.75">
      <c r="A166" s="20"/>
      <c r="B166" s="45" t="s">
        <v>196</v>
      </c>
      <c r="C166" s="16" t="s">
        <v>99</v>
      </c>
      <c r="D166" s="15"/>
      <c r="E166" s="15"/>
      <c r="F166" s="136"/>
      <c r="G166" s="55">
        <f>F160+F158+G157+G121+G105+G79+G58+F29+F28+G25+G56+F162+F164+G130</f>
        <v>13.763963041551568</v>
      </c>
    </row>
    <row r="167" spans="1:7" ht="12.75">
      <c r="A167" s="37"/>
      <c r="B167" s="37" t="s">
        <v>197</v>
      </c>
      <c r="C167" s="16"/>
      <c r="D167" s="15"/>
      <c r="E167" s="15"/>
      <c r="F167" s="136"/>
      <c r="G167" s="55"/>
    </row>
    <row r="168" spans="1:7" ht="12.75">
      <c r="A168" s="37"/>
      <c r="B168" s="41" t="s">
        <v>243</v>
      </c>
      <c r="C168" s="16" t="s">
        <v>99</v>
      </c>
      <c r="D168" s="15"/>
      <c r="E168" s="15"/>
      <c r="F168" s="136"/>
      <c r="G168" s="55">
        <v>13.59</v>
      </c>
    </row>
    <row r="169" spans="1:7" ht="12.75">
      <c r="A169" s="37"/>
      <c r="B169" s="41" t="s">
        <v>244</v>
      </c>
      <c r="C169" s="16" t="s">
        <v>99</v>
      </c>
      <c r="D169" s="15"/>
      <c r="E169" s="15"/>
      <c r="F169" s="136"/>
      <c r="G169" s="55">
        <f>G166*2-G168</f>
        <v>13.937926083103136</v>
      </c>
    </row>
    <row r="170" spans="1:7" ht="12.75">
      <c r="A170" s="4"/>
      <c r="B170" s="4"/>
      <c r="C170" s="2"/>
      <c r="D170" s="3"/>
      <c r="E170" s="3"/>
      <c r="F170" s="2"/>
      <c r="G170" s="56"/>
    </row>
    <row r="171" spans="1:7" ht="12.75">
      <c r="A171" s="4"/>
      <c r="B171" s="4" t="s">
        <v>245</v>
      </c>
      <c r="C171" s="2"/>
      <c r="D171" s="3"/>
      <c r="E171" s="3"/>
      <c r="F171" s="2"/>
      <c r="G171" s="63">
        <v>13.59</v>
      </c>
    </row>
    <row r="172" spans="1:7" ht="12.75">
      <c r="A172" s="4"/>
      <c r="B172" s="4" t="s">
        <v>248</v>
      </c>
      <c r="C172" s="2"/>
      <c r="D172" s="3"/>
      <c r="E172" s="3"/>
      <c r="F172" s="2"/>
      <c r="G172" s="97">
        <f>G169/G168</f>
        <v>1.0256016249524014</v>
      </c>
    </row>
    <row r="173" spans="1:7" ht="12.75">
      <c r="A173" s="4"/>
      <c r="B173" s="4"/>
      <c r="C173" s="2"/>
      <c r="D173" s="3"/>
      <c r="E173" s="3"/>
      <c r="F173" s="2"/>
      <c r="G173" s="5"/>
    </row>
    <row r="174" spans="1:7" ht="12.75">
      <c r="A174" s="4"/>
      <c r="B174" s="4"/>
      <c r="C174" s="2"/>
      <c r="D174" s="3"/>
      <c r="E174" s="3"/>
      <c r="F174" s="2"/>
      <c r="G174" s="5"/>
    </row>
    <row r="175" spans="1:7" ht="12.75">
      <c r="A175" s="4"/>
      <c r="B175" s="4" t="s">
        <v>214</v>
      </c>
      <c r="C175" s="2"/>
      <c r="D175" s="3"/>
      <c r="E175" s="3"/>
      <c r="F175" s="2"/>
      <c r="G175" s="5"/>
    </row>
  </sheetData>
  <sheetProtection/>
  <mergeCells count="4">
    <mergeCell ref="A2:G2"/>
    <mergeCell ref="A3:G3"/>
    <mergeCell ref="A7:G7"/>
    <mergeCell ref="B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G177"/>
  <sheetViews>
    <sheetView zoomScalePageLayoutView="0" workbookViewId="0" topLeftCell="A151">
      <selection activeCell="F52" sqref="F52"/>
    </sheetView>
  </sheetViews>
  <sheetFormatPr defaultColWidth="9.140625" defaultRowHeight="12.75"/>
  <cols>
    <col min="1" max="1" width="4.421875" style="0" customWidth="1"/>
    <col min="2" max="2" width="37.421875" style="0" customWidth="1"/>
    <col min="3" max="3" width="6.8515625" style="0" customWidth="1"/>
    <col min="7" max="7" width="11.8515625" style="0" customWidth="1"/>
  </cols>
  <sheetData>
    <row r="1" spans="1:7" ht="12.75">
      <c r="A1" s="1"/>
      <c r="B1" s="1"/>
      <c r="C1" s="2"/>
      <c r="D1" s="3"/>
      <c r="E1" s="3"/>
      <c r="F1" s="2"/>
      <c r="G1" s="64" t="s">
        <v>0</v>
      </c>
    </row>
    <row r="2" spans="1:7" ht="12.75">
      <c r="A2" s="201" t="s">
        <v>105</v>
      </c>
      <c r="B2" s="202"/>
      <c r="C2" s="202"/>
      <c r="D2" s="202"/>
      <c r="E2" s="202"/>
      <c r="F2" s="202"/>
      <c r="G2" s="202"/>
    </row>
    <row r="3" spans="1:7" ht="12.75">
      <c r="A3" s="201" t="s">
        <v>241</v>
      </c>
      <c r="B3" s="202"/>
      <c r="C3" s="202"/>
      <c r="D3" s="202"/>
      <c r="E3" s="202"/>
      <c r="F3" s="202"/>
      <c r="G3" s="202"/>
    </row>
    <row r="4" spans="1:7" ht="12.75">
      <c r="A4" s="1"/>
      <c r="B4" s="6" t="s">
        <v>215</v>
      </c>
      <c r="C4" s="2"/>
      <c r="D4" s="3"/>
      <c r="E4" s="3"/>
      <c r="F4" s="2"/>
      <c r="G4" s="5"/>
    </row>
    <row r="5" spans="1:7" ht="12.75">
      <c r="A5" s="1"/>
      <c r="B5" s="7" t="s">
        <v>1</v>
      </c>
      <c r="C5" s="131">
        <v>3254.6</v>
      </c>
      <c r="D5" s="8"/>
      <c r="E5" s="8"/>
      <c r="F5" s="9"/>
      <c r="G5" s="5"/>
    </row>
    <row r="6" spans="1:7" ht="12.75">
      <c r="A6" s="1"/>
      <c r="B6" s="5"/>
      <c r="C6" s="2"/>
      <c r="D6" s="3"/>
      <c r="E6" s="3"/>
      <c r="F6" s="2"/>
      <c r="G6" s="5"/>
    </row>
    <row r="7" spans="1:7" ht="12.75">
      <c r="A7" s="203" t="s">
        <v>213</v>
      </c>
      <c r="B7" s="203"/>
      <c r="C7" s="203"/>
      <c r="D7" s="203"/>
      <c r="E7" s="203"/>
      <c r="F7" s="203"/>
      <c r="G7" s="203"/>
    </row>
    <row r="8" spans="1:7" ht="24">
      <c r="A8" s="10" t="s">
        <v>2</v>
      </c>
      <c r="B8" s="11" t="s">
        <v>3</v>
      </c>
      <c r="C8" s="12" t="s">
        <v>4</v>
      </c>
      <c r="D8" s="13" t="s">
        <v>5</v>
      </c>
      <c r="E8" s="65" t="s">
        <v>216</v>
      </c>
      <c r="F8" s="14" t="s">
        <v>6</v>
      </c>
      <c r="G8" s="61" t="s">
        <v>104</v>
      </c>
    </row>
    <row r="9" spans="1:7" ht="12.75">
      <c r="A9" s="17">
        <v>1</v>
      </c>
      <c r="B9" s="17">
        <v>2</v>
      </c>
      <c r="C9" s="16">
        <v>3</v>
      </c>
      <c r="D9" s="18">
        <v>4</v>
      </c>
      <c r="E9" s="18">
        <v>5</v>
      </c>
      <c r="F9" s="16">
        <v>6</v>
      </c>
      <c r="G9" s="17">
        <v>7</v>
      </c>
    </row>
    <row r="10" spans="1:7" ht="12.75">
      <c r="A10" s="19" t="s">
        <v>7</v>
      </c>
      <c r="B10" s="197" t="s">
        <v>8</v>
      </c>
      <c r="C10" s="198"/>
      <c r="D10" s="198"/>
      <c r="E10" s="198"/>
      <c r="F10" s="198"/>
      <c r="G10" s="17"/>
    </row>
    <row r="11" spans="1:7" ht="12.75">
      <c r="A11" s="66" t="s">
        <v>9</v>
      </c>
      <c r="B11" s="22" t="s">
        <v>10</v>
      </c>
      <c r="C11" s="16" t="s">
        <v>11</v>
      </c>
      <c r="D11" s="23"/>
      <c r="E11" s="23"/>
      <c r="F11" s="24"/>
      <c r="G11" s="25"/>
    </row>
    <row r="12" spans="1:7" ht="24">
      <c r="A12" s="21">
        <v>1</v>
      </c>
      <c r="B12" s="67" t="s">
        <v>106</v>
      </c>
      <c r="C12" s="16" t="s">
        <v>107</v>
      </c>
      <c r="D12" s="132">
        <v>478.9</v>
      </c>
      <c r="E12" s="132">
        <v>288</v>
      </c>
      <c r="F12" s="149">
        <v>0.35</v>
      </c>
      <c r="G12" s="23">
        <f>D12*E12*F12</f>
        <v>48273.11999999999</v>
      </c>
    </row>
    <row r="13" spans="1:7" ht="12.75">
      <c r="A13" s="21">
        <v>2</v>
      </c>
      <c r="B13" s="67" t="s">
        <v>108</v>
      </c>
      <c r="C13" s="16" t="s">
        <v>107</v>
      </c>
      <c r="D13" s="132">
        <v>478.9</v>
      </c>
      <c r="E13" s="132">
        <v>24</v>
      </c>
      <c r="F13" s="150">
        <v>1.3</v>
      </c>
      <c r="G13" s="23">
        <f aca="true" t="shared" si="0" ref="G13:G22">D13*E13*F13</f>
        <v>14941.679999999998</v>
      </c>
    </row>
    <row r="14" spans="1:7" ht="12.75">
      <c r="A14" s="21">
        <v>3</v>
      </c>
      <c r="B14" s="67" t="s">
        <v>109</v>
      </c>
      <c r="C14" s="16" t="s">
        <v>107</v>
      </c>
      <c r="D14" s="132">
        <v>16</v>
      </c>
      <c r="E14" s="132">
        <v>2</v>
      </c>
      <c r="F14" s="150">
        <v>15.73</v>
      </c>
      <c r="G14" s="23">
        <f t="shared" si="0"/>
        <v>503.36</v>
      </c>
    </row>
    <row r="15" spans="1:7" ht="12.75">
      <c r="A15" s="21">
        <v>4</v>
      </c>
      <c r="B15" s="67" t="s">
        <v>188</v>
      </c>
      <c r="C15" s="16" t="s">
        <v>107</v>
      </c>
      <c r="D15" s="132">
        <v>48</v>
      </c>
      <c r="E15" s="132">
        <v>24</v>
      </c>
      <c r="F15" s="150">
        <v>1.01</v>
      </c>
      <c r="G15" s="23">
        <f t="shared" si="0"/>
        <v>1163.52</v>
      </c>
    </row>
    <row r="16" spans="1:7" ht="12.75">
      <c r="A16" s="21">
        <v>5</v>
      </c>
      <c r="B16" s="67" t="s">
        <v>110</v>
      </c>
      <c r="C16" s="16" t="s">
        <v>107</v>
      </c>
      <c r="D16" s="132">
        <v>4</v>
      </c>
      <c r="E16" s="132">
        <v>168</v>
      </c>
      <c r="F16" s="150">
        <v>0.35</v>
      </c>
      <c r="G16" s="23">
        <f t="shared" si="0"/>
        <v>235.2</v>
      </c>
    </row>
    <row r="17" spans="1:7" ht="12.75">
      <c r="A17" s="21">
        <v>6</v>
      </c>
      <c r="B17" s="67" t="s">
        <v>111</v>
      </c>
      <c r="C17" s="16" t="s">
        <v>107</v>
      </c>
      <c r="D17" s="132">
        <v>4</v>
      </c>
      <c r="E17" s="132">
        <v>14</v>
      </c>
      <c r="F17" s="150">
        <v>1.27</v>
      </c>
      <c r="G17" s="23">
        <f t="shared" si="0"/>
        <v>71.12</v>
      </c>
    </row>
    <row r="18" spans="1:7" ht="12.75">
      <c r="A18" s="21">
        <v>7</v>
      </c>
      <c r="B18" s="67" t="s">
        <v>112</v>
      </c>
      <c r="C18" s="16" t="s">
        <v>107</v>
      </c>
      <c r="D18" s="132">
        <v>716</v>
      </c>
      <c r="E18" s="132">
        <v>2</v>
      </c>
      <c r="F18" s="150">
        <v>1.76</v>
      </c>
      <c r="G18" s="23">
        <f t="shared" si="0"/>
        <v>2520.32</v>
      </c>
    </row>
    <row r="19" spans="1:7" ht="12.75">
      <c r="A19" s="21">
        <v>8</v>
      </c>
      <c r="B19" s="67" t="s">
        <v>113</v>
      </c>
      <c r="C19" s="16" t="s">
        <v>107</v>
      </c>
      <c r="D19" s="132">
        <v>16</v>
      </c>
      <c r="E19" s="132">
        <v>2</v>
      </c>
      <c r="F19" s="150">
        <v>2.5</v>
      </c>
      <c r="G19" s="23">
        <f t="shared" si="0"/>
        <v>80</v>
      </c>
    </row>
    <row r="20" spans="1:7" ht="12.75">
      <c r="A20" s="21">
        <v>9</v>
      </c>
      <c r="B20" s="67" t="s">
        <v>114</v>
      </c>
      <c r="C20" s="16" t="s">
        <v>107</v>
      </c>
      <c r="D20" s="132">
        <v>34</v>
      </c>
      <c r="E20" s="132">
        <v>12</v>
      </c>
      <c r="F20" s="150">
        <v>2.05</v>
      </c>
      <c r="G20" s="23">
        <f t="shared" si="0"/>
        <v>836.4</v>
      </c>
    </row>
    <row r="21" spans="1:7" ht="12.75">
      <c r="A21" s="21">
        <v>10</v>
      </c>
      <c r="B21" s="67" t="s">
        <v>115</v>
      </c>
      <c r="C21" s="16" t="s">
        <v>107</v>
      </c>
      <c r="D21" s="132">
        <v>25</v>
      </c>
      <c r="E21" s="132">
        <v>2</v>
      </c>
      <c r="F21" s="150">
        <v>3.04</v>
      </c>
      <c r="G21" s="23">
        <f t="shared" si="0"/>
        <v>152</v>
      </c>
    </row>
    <row r="22" spans="1:7" ht="12" customHeight="1">
      <c r="A22" s="21">
        <v>11</v>
      </c>
      <c r="B22" s="67" t="s">
        <v>116</v>
      </c>
      <c r="C22" s="16" t="s">
        <v>107</v>
      </c>
      <c r="D22" s="132">
        <v>10</v>
      </c>
      <c r="E22" s="132">
        <v>12</v>
      </c>
      <c r="F22" s="150">
        <v>1.32</v>
      </c>
      <c r="G22" s="23">
        <f t="shared" si="0"/>
        <v>158.4</v>
      </c>
    </row>
    <row r="23" spans="1:7" ht="12.75">
      <c r="A23" s="21"/>
      <c r="B23" s="68" t="s">
        <v>117</v>
      </c>
      <c r="C23" s="16"/>
      <c r="D23" s="23"/>
      <c r="E23" s="23"/>
      <c r="F23" s="137"/>
      <c r="G23" s="23">
        <f>SUM(G12:G22)</f>
        <v>68935.11999999998</v>
      </c>
    </row>
    <row r="24" spans="1:7" ht="12.75">
      <c r="A24" s="21"/>
      <c r="B24" s="68" t="s">
        <v>118</v>
      </c>
      <c r="C24" s="16"/>
      <c r="D24" s="23"/>
      <c r="E24" s="23"/>
      <c r="F24" s="137"/>
      <c r="G24" s="25">
        <f>G23*1.18</f>
        <v>81343.44159999998</v>
      </c>
    </row>
    <row r="25" spans="1:7" ht="12.75">
      <c r="A25" s="26"/>
      <c r="B25" s="68" t="s">
        <v>119</v>
      </c>
      <c r="C25" s="16" t="s">
        <v>11</v>
      </c>
      <c r="D25" s="23"/>
      <c r="E25" s="23"/>
      <c r="F25" s="137"/>
      <c r="G25" s="25">
        <f>G24/C5/12</f>
        <v>2.0827813351359095</v>
      </c>
    </row>
    <row r="26" spans="1:7" ht="12.75">
      <c r="A26" s="69" t="s">
        <v>12</v>
      </c>
      <c r="B26" s="22" t="s">
        <v>120</v>
      </c>
      <c r="C26" s="16"/>
      <c r="D26" s="23"/>
      <c r="E26" s="23"/>
      <c r="F26" s="137"/>
      <c r="G26" s="25"/>
    </row>
    <row r="27" spans="1:7" ht="12.75">
      <c r="A27" s="69" t="s">
        <v>14</v>
      </c>
      <c r="B27" s="22" t="s">
        <v>121</v>
      </c>
      <c r="C27" s="16"/>
      <c r="D27" s="23"/>
      <c r="E27" s="23"/>
      <c r="F27" s="137"/>
      <c r="G27" s="25"/>
    </row>
    <row r="28" spans="1:7" ht="12.75">
      <c r="A28" s="69" t="s">
        <v>16</v>
      </c>
      <c r="B28" s="27" t="s">
        <v>13</v>
      </c>
      <c r="C28" s="16" t="s">
        <v>11</v>
      </c>
      <c r="D28" s="132">
        <f>C5</f>
        <v>3254.6</v>
      </c>
      <c r="E28" s="23"/>
      <c r="F28" s="160">
        <v>1.23</v>
      </c>
      <c r="G28" s="25">
        <f>F28*D28*12</f>
        <v>48037.896</v>
      </c>
    </row>
    <row r="29" spans="1:7" ht="24">
      <c r="A29" s="70" t="s">
        <v>18</v>
      </c>
      <c r="B29" s="27" t="s">
        <v>15</v>
      </c>
      <c r="C29" s="16" t="s">
        <v>11</v>
      </c>
      <c r="D29" s="132">
        <f>C5</f>
        <v>3254.6</v>
      </c>
      <c r="E29" s="23"/>
      <c r="F29" s="160">
        <v>0.13</v>
      </c>
      <c r="G29" s="25">
        <f>F29*D29*12</f>
        <v>5077.176</v>
      </c>
    </row>
    <row r="30" spans="1:7" ht="24">
      <c r="A30" s="69" t="s">
        <v>122</v>
      </c>
      <c r="B30" s="27" t="s">
        <v>17</v>
      </c>
      <c r="C30" s="15"/>
      <c r="D30" s="96"/>
      <c r="E30" s="23"/>
      <c r="F30" s="137"/>
      <c r="G30" s="25"/>
    </row>
    <row r="31" spans="1:7" ht="12.75">
      <c r="A31" s="69"/>
      <c r="B31" s="106" t="s">
        <v>198</v>
      </c>
      <c r="C31" s="107"/>
      <c r="D31" s="96"/>
      <c r="E31" s="96"/>
      <c r="F31" s="133"/>
      <c r="G31" s="23">
        <f>D31*E31*F31</f>
        <v>0</v>
      </c>
    </row>
    <row r="32" spans="1:7" ht="12.75">
      <c r="A32" s="26">
        <v>1</v>
      </c>
      <c r="B32" s="71" t="s">
        <v>123</v>
      </c>
      <c r="C32" s="72" t="s">
        <v>79</v>
      </c>
      <c r="D32" s="132">
        <v>208</v>
      </c>
      <c r="E32" s="132">
        <v>1</v>
      </c>
      <c r="F32" s="151">
        <v>1.88</v>
      </c>
      <c r="G32" s="23">
        <f aca="true" t="shared" si="1" ref="G32:G53">D32*E32*F32</f>
        <v>391.03999999999996</v>
      </c>
    </row>
    <row r="33" spans="1:7" ht="12.75">
      <c r="A33" s="26">
        <v>2</v>
      </c>
      <c r="B33" s="71" t="s">
        <v>124</v>
      </c>
      <c r="C33" s="73" t="s">
        <v>79</v>
      </c>
      <c r="D33" s="132">
        <v>208</v>
      </c>
      <c r="E33" s="132">
        <v>28</v>
      </c>
      <c r="F33" s="151">
        <v>0.15</v>
      </c>
      <c r="G33" s="23">
        <f t="shared" si="1"/>
        <v>873.6</v>
      </c>
    </row>
    <row r="34" spans="1:7" ht="12.75">
      <c r="A34" s="26">
        <v>3</v>
      </c>
      <c r="B34" s="71" t="s">
        <v>126</v>
      </c>
      <c r="C34" s="73" t="s">
        <v>127</v>
      </c>
      <c r="D34" s="132">
        <v>2</v>
      </c>
      <c r="E34" s="132">
        <v>245</v>
      </c>
      <c r="F34" s="151">
        <v>3.59</v>
      </c>
      <c r="G34" s="23">
        <f>D34*E34*F34</f>
        <v>1759.1</v>
      </c>
    </row>
    <row r="35" spans="1:7" ht="12.75">
      <c r="A35" s="26">
        <v>4</v>
      </c>
      <c r="B35" s="71" t="s">
        <v>128</v>
      </c>
      <c r="C35" s="73" t="s">
        <v>79</v>
      </c>
      <c r="D35" s="132">
        <v>852</v>
      </c>
      <c r="E35" s="132">
        <v>1</v>
      </c>
      <c r="F35" s="151">
        <v>1.31</v>
      </c>
      <c r="G35" s="23">
        <f t="shared" si="1"/>
        <v>1116.1200000000001</v>
      </c>
    </row>
    <row r="36" spans="1:7" ht="12.75">
      <c r="A36" s="26">
        <v>5</v>
      </c>
      <c r="B36" s="71" t="s">
        <v>129</v>
      </c>
      <c r="C36" s="73" t="s">
        <v>79</v>
      </c>
      <c r="D36" s="132">
        <v>852</v>
      </c>
      <c r="E36" s="132">
        <v>122</v>
      </c>
      <c r="F36" s="151">
        <v>0.07</v>
      </c>
      <c r="G36" s="23">
        <f t="shared" si="1"/>
        <v>7276.080000000001</v>
      </c>
    </row>
    <row r="37" spans="1:7" ht="12.75">
      <c r="A37" s="26">
        <v>6</v>
      </c>
      <c r="B37" s="71" t="s">
        <v>133</v>
      </c>
      <c r="C37" s="73" t="s">
        <v>79</v>
      </c>
      <c r="D37" s="132">
        <v>147</v>
      </c>
      <c r="E37" s="132">
        <v>122</v>
      </c>
      <c r="F37" s="151">
        <v>0.15</v>
      </c>
      <c r="G37" s="23">
        <f t="shared" si="1"/>
        <v>2690.1</v>
      </c>
    </row>
    <row r="38" spans="1:7" ht="12.75">
      <c r="A38" s="26">
        <v>7</v>
      </c>
      <c r="B38" s="71" t="s">
        <v>134</v>
      </c>
      <c r="C38" s="73" t="s">
        <v>79</v>
      </c>
      <c r="D38" s="132"/>
      <c r="E38" s="132">
        <v>28</v>
      </c>
      <c r="F38" s="151">
        <v>0.15</v>
      </c>
      <c r="G38" s="23">
        <f t="shared" si="1"/>
        <v>0</v>
      </c>
    </row>
    <row r="39" spans="1:7" ht="12.75">
      <c r="A39" s="26">
        <v>8</v>
      </c>
      <c r="B39" s="71" t="s">
        <v>130</v>
      </c>
      <c r="C39" s="73" t="s">
        <v>131</v>
      </c>
      <c r="D39" s="132">
        <v>2</v>
      </c>
      <c r="E39" s="132">
        <v>1</v>
      </c>
      <c r="F39" s="151">
        <v>12.37</v>
      </c>
      <c r="G39" s="23">
        <f t="shared" si="1"/>
        <v>24.74</v>
      </c>
    </row>
    <row r="40" spans="1:7" ht="12.75">
      <c r="A40" s="26">
        <v>9</v>
      </c>
      <c r="B40" s="71" t="s">
        <v>132</v>
      </c>
      <c r="C40" s="73" t="s">
        <v>127</v>
      </c>
      <c r="D40" s="132">
        <v>3</v>
      </c>
      <c r="E40" s="132">
        <v>3</v>
      </c>
      <c r="F40" s="151">
        <v>2.6</v>
      </c>
      <c r="G40" s="23">
        <f t="shared" si="1"/>
        <v>23.400000000000002</v>
      </c>
    </row>
    <row r="41" spans="1:7" ht="24">
      <c r="A41" s="26">
        <v>10</v>
      </c>
      <c r="B41" s="71" t="s">
        <v>199</v>
      </c>
      <c r="C41" s="73" t="s">
        <v>79</v>
      </c>
      <c r="D41" s="132">
        <v>1126</v>
      </c>
      <c r="E41" s="132">
        <v>72</v>
      </c>
      <c r="F41" s="152">
        <v>0.07</v>
      </c>
      <c r="G41" s="23">
        <f t="shared" si="1"/>
        <v>5675.040000000001</v>
      </c>
    </row>
    <row r="42" spans="1:7" ht="12" customHeight="1">
      <c r="A42" s="26">
        <v>11</v>
      </c>
      <c r="B42" s="74" t="s">
        <v>200</v>
      </c>
      <c r="C42" s="58" t="s">
        <v>137</v>
      </c>
      <c r="D42" s="132">
        <v>18.65</v>
      </c>
      <c r="E42" s="132">
        <v>3</v>
      </c>
      <c r="F42" s="153">
        <v>32.37</v>
      </c>
      <c r="G42" s="23">
        <f t="shared" si="1"/>
        <v>1811.1014999999998</v>
      </c>
    </row>
    <row r="43" spans="1:7" ht="12.75">
      <c r="A43" s="26">
        <v>12</v>
      </c>
      <c r="B43" s="108" t="s">
        <v>140</v>
      </c>
      <c r="C43" s="58" t="s">
        <v>65</v>
      </c>
      <c r="D43" s="132">
        <v>2</v>
      </c>
      <c r="E43" s="132">
        <v>1</v>
      </c>
      <c r="F43" s="153">
        <v>217.71</v>
      </c>
      <c r="G43" s="23">
        <f t="shared" si="1"/>
        <v>435.42</v>
      </c>
    </row>
    <row r="44" spans="1:7" ht="12.75">
      <c r="A44" s="26"/>
      <c r="B44" s="109" t="s">
        <v>201</v>
      </c>
      <c r="C44" s="110"/>
      <c r="D44" s="96"/>
      <c r="E44" s="96"/>
      <c r="F44" s="164"/>
      <c r="G44" s="23">
        <f t="shared" si="1"/>
        <v>0</v>
      </c>
    </row>
    <row r="45" spans="1:7" ht="12.75">
      <c r="A45" s="26">
        <v>13</v>
      </c>
      <c r="B45" s="71" t="s">
        <v>125</v>
      </c>
      <c r="C45" s="73" t="s">
        <v>79</v>
      </c>
      <c r="D45" s="132">
        <v>208</v>
      </c>
      <c r="E45" s="132">
        <v>5</v>
      </c>
      <c r="F45" s="151">
        <v>0.75</v>
      </c>
      <c r="G45" s="23">
        <f t="shared" si="1"/>
        <v>780</v>
      </c>
    </row>
    <row r="46" spans="1:7" ht="12.75">
      <c r="A46" s="26">
        <v>14</v>
      </c>
      <c r="B46" s="71" t="s">
        <v>195</v>
      </c>
      <c r="C46" s="73" t="s">
        <v>79</v>
      </c>
      <c r="D46" s="132">
        <v>147</v>
      </c>
      <c r="E46" s="132">
        <v>12</v>
      </c>
      <c r="F46" s="151">
        <v>0.75</v>
      </c>
      <c r="G46" s="23">
        <f t="shared" si="1"/>
        <v>1323</v>
      </c>
    </row>
    <row r="47" spans="1:7" ht="12.75">
      <c r="A47" s="26">
        <v>15</v>
      </c>
      <c r="B47" s="71" t="s">
        <v>202</v>
      </c>
      <c r="C47" s="73" t="s">
        <v>79</v>
      </c>
      <c r="D47" s="132">
        <v>147</v>
      </c>
      <c r="E47" s="132">
        <v>25</v>
      </c>
      <c r="F47" s="151">
        <v>0.75</v>
      </c>
      <c r="G47" s="23">
        <f t="shared" si="1"/>
        <v>2756.25</v>
      </c>
    </row>
    <row r="48" spans="1:7" ht="24">
      <c r="A48" s="26">
        <v>16</v>
      </c>
      <c r="B48" s="71" t="s">
        <v>203</v>
      </c>
      <c r="C48" s="73" t="s">
        <v>131</v>
      </c>
      <c r="D48" s="132">
        <v>4</v>
      </c>
      <c r="E48" s="132">
        <v>25</v>
      </c>
      <c r="F48" s="152">
        <v>0.75</v>
      </c>
      <c r="G48" s="23">
        <f t="shared" si="1"/>
        <v>75</v>
      </c>
    </row>
    <row r="49" spans="1:7" ht="12.75">
      <c r="A49" s="26">
        <v>17</v>
      </c>
      <c r="B49" s="71" t="s">
        <v>135</v>
      </c>
      <c r="C49" s="73" t="s">
        <v>79</v>
      </c>
      <c r="D49" s="132">
        <v>147</v>
      </c>
      <c r="E49" s="132">
        <v>36</v>
      </c>
      <c r="F49" s="151">
        <v>0.33</v>
      </c>
      <c r="G49" s="23">
        <f t="shared" si="1"/>
        <v>1746.3600000000001</v>
      </c>
    </row>
    <row r="50" spans="1:7" ht="12.75">
      <c r="A50" s="26">
        <v>18</v>
      </c>
      <c r="B50" s="71" t="s">
        <v>204</v>
      </c>
      <c r="C50" s="73" t="s">
        <v>79</v>
      </c>
      <c r="D50" s="132">
        <v>0</v>
      </c>
      <c r="E50" s="132">
        <v>5</v>
      </c>
      <c r="F50" s="151">
        <v>2.21</v>
      </c>
      <c r="G50" s="23">
        <f t="shared" si="1"/>
        <v>0</v>
      </c>
    </row>
    <row r="51" spans="1:7" ht="12.75">
      <c r="A51" s="26">
        <v>19</v>
      </c>
      <c r="B51" s="71" t="s">
        <v>136</v>
      </c>
      <c r="C51" s="73" t="s">
        <v>79</v>
      </c>
      <c r="D51" s="132">
        <v>15</v>
      </c>
      <c r="E51" s="132">
        <v>2</v>
      </c>
      <c r="F51" s="151">
        <v>5.26</v>
      </c>
      <c r="G51" s="23">
        <f t="shared" si="1"/>
        <v>157.79999999999998</v>
      </c>
    </row>
    <row r="52" spans="1:7" ht="24">
      <c r="A52" s="26">
        <v>20</v>
      </c>
      <c r="B52" s="74" t="s">
        <v>138</v>
      </c>
      <c r="C52" s="58" t="s">
        <v>31</v>
      </c>
      <c r="D52" s="132">
        <v>0</v>
      </c>
      <c r="E52" s="132">
        <v>7</v>
      </c>
      <c r="F52" s="154">
        <v>589.28</v>
      </c>
      <c r="G52" s="23">
        <f t="shared" si="1"/>
        <v>0</v>
      </c>
    </row>
    <row r="53" spans="1:7" ht="24">
      <c r="A53" s="26">
        <v>21</v>
      </c>
      <c r="B53" s="74" t="s">
        <v>139</v>
      </c>
      <c r="C53" s="58" t="s">
        <v>31</v>
      </c>
      <c r="D53" s="132">
        <v>0</v>
      </c>
      <c r="E53" s="132">
        <v>6</v>
      </c>
      <c r="F53" s="154">
        <v>919.03</v>
      </c>
      <c r="G53" s="23">
        <f t="shared" si="1"/>
        <v>0</v>
      </c>
    </row>
    <row r="54" spans="1:7" ht="12.75">
      <c r="A54" s="26"/>
      <c r="B54" s="68" t="s">
        <v>117</v>
      </c>
      <c r="C54" s="58" t="s">
        <v>103</v>
      </c>
      <c r="D54" s="23"/>
      <c r="E54" s="23"/>
      <c r="F54" s="138"/>
      <c r="G54" s="23">
        <f>SUM(G31:G53)</f>
        <v>28914.1515</v>
      </c>
    </row>
    <row r="55" spans="1:7" ht="12.75">
      <c r="A55" s="26"/>
      <c r="B55" s="68" t="s">
        <v>118</v>
      </c>
      <c r="C55" s="58"/>
      <c r="D55" s="23"/>
      <c r="E55" s="23"/>
      <c r="F55" s="138"/>
      <c r="G55" s="25">
        <f>G54*1.18</f>
        <v>34118.698769999995</v>
      </c>
    </row>
    <row r="56" spans="1:7" ht="12.75">
      <c r="A56" s="29"/>
      <c r="B56" s="68" t="s">
        <v>119</v>
      </c>
      <c r="C56" s="16" t="s">
        <v>11</v>
      </c>
      <c r="D56" s="23"/>
      <c r="E56" s="23"/>
      <c r="F56" s="138"/>
      <c r="G56" s="25">
        <f>G55/C5/12</f>
        <v>0.8736019472439008</v>
      </c>
    </row>
    <row r="57" spans="1:7" ht="12.75">
      <c r="A57" s="70" t="s">
        <v>141</v>
      </c>
      <c r="B57" s="27" t="s">
        <v>19</v>
      </c>
      <c r="C57" s="16" t="s">
        <v>142</v>
      </c>
      <c r="D57" s="132">
        <v>834.9</v>
      </c>
      <c r="E57" s="23"/>
      <c r="F57" s="148">
        <v>0.71</v>
      </c>
      <c r="G57" s="25">
        <f>F57*D57*12</f>
        <v>7113.348</v>
      </c>
    </row>
    <row r="58" spans="1:7" ht="12.75">
      <c r="A58" s="29"/>
      <c r="B58" s="27"/>
      <c r="C58" s="16" t="s">
        <v>11</v>
      </c>
      <c r="D58" s="23"/>
      <c r="E58" s="23"/>
      <c r="F58" s="137"/>
      <c r="G58" s="25">
        <f>G57/C5/12</f>
        <v>0.1821357463282738</v>
      </c>
    </row>
    <row r="59" spans="1:7" ht="12.75">
      <c r="A59" s="19" t="s">
        <v>143</v>
      </c>
      <c r="B59" s="31" t="s">
        <v>24</v>
      </c>
      <c r="C59" s="24"/>
      <c r="D59" s="32"/>
      <c r="E59" s="32"/>
      <c r="F59" s="136"/>
      <c r="G59" s="17"/>
    </row>
    <row r="60" spans="1:7" ht="12.75">
      <c r="A60" s="19" t="s">
        <v>145</v>
      </c>
      <c r="B60" s="45" t="s">
        <v>25</v>
      </c>
      <c r="C60" s="33"/>
      <c r="D60" s="32" t="s">
        <v>144</v>
      </c>
      <c r="E60" s="32"/>
      <c r="F60" s="136"/>
      <c r="G60" s="17"/>
    </row>
    <row r="61" spans="1:7" ht="12.75">
      <c r="A61" s="34">
        <v>1</v>
      </c>
      <c r="B61" s="35" t="s">
        <v>26</v>
      </c>
      <c r="C61" s="75" t="s">
        <v>27</v>
      </c>
      <c r="D61" s="165"/>
      <c r="E61" s="111"/>
      <c r="F61" s="155">
        <v>26.61</v>
      </c>
      <c r="G61" s="76">
        <f>D61*F61</f>
        <v>0</v>
      </c>
    </row>
    <row r="62" spans="1:7" ht="12.75">
      <c r="A62" s="34">
        <v>2</v>
      </c>
      <c r="B62" s="35" t="s">
        <v>28</v>
      </c>
      <c r="C62" s="75" t="s">
        <v>27</v>
      </c>
      <c r="D62" s="165"/>
      <c r="E62" s="111"/>
      <c r="F62" s="155">
        <v>70.46</v>
      </c>
      <c r="G62" s="76">
        <f aca="true" t="shared" si="2" ref="G62:G75">D62*F62</f>
        <v>0</v>
      </c>
    </row>
    <row r="63" spans="1:7" ht="12.75">
      <c r="A63" s="36">
        <v>3</v>
      </c>
      <c r="B63" s="37" t="s">
        <v>146</v>
      </c>
      <c r="C63" s="75" t="s">
        <v>147</v>
      </c>
      <c r="D63" s="165">
        <v>119</v>
      </c>
      <c r="E63" s="111"/>
      <c r="F63" s="155">
        <v>14.19</v>
      </c>
      <c r="G63" s="76">
        <f t="shared" si="2"/>
        <v>1688.61</v>
      </c>
    </row>
    <row r="64" spans="1:7" ht="12.75">
      <c r="A64" s="34">
        <v>4</v>
      </c>
      <c r="B64" s="37" t="s">
        <v>29</v>
      </c>
      <c r="C64" s="75" t="s">
        <v>30</v>
      </c>
      <c r="D64" s="165">
        <v>119</v>
      </c>
      <c r="E64" s="111"/>
      <c r="F64" s="155">
        <v>14.19</v>
      </c>
      <c r="G64" s="76">
        <f t="shared" si="2"/>
        <v>1688.61</v>
      </c>
    </row>
    <row r="65" spans="1:7" ht="24">
      <c r="A65" s="34">
        <v>5</v>
      </c>
      <c r="B65" s="35" t="s">
        <v>148</v>
      </c>
      <c r="C65" s="75" t="s">
        <v>31</v>
      </c>
      <c r="D65" s="166">
        <v>0.835</v>
      </c>
      <c r="E65" s="112"/>
      <c r="F65" s="155">
        <v>1419</v>
      </c>
      <c r="G65" s="76">
        <f t="shared" si="2"/>
        <v>1184.865</v>
      </c>
    </row>
    <row r="66" spans="1:7" ht="24">
      <c r="A66" s="36">
        <v>6</v>
      </c>
      <c r="B66" s="35" t="s">
        <v>205</v>
      </c>
      <c r="C66" s="75" t="s">
        <v>33</v>
      </c>
      <c r="D66" s="165">
        <v>0.3</v>
      </c>
      <c r="E66" s="113"/>
      <c r="F66" s="155">
        <v>1596.38</v>
      </c>
      <c r="G66" s="76">
        <f t="shared" si="2"/>
        <v>478.914</v>
      </c>
    </row>
    <row r="67" spans="1:7" ht="12.75">
      <c r="A67" s="34">
        <v>7</v>
      </c>
      <c r="B67" s="35" t="s">
        <v>34</v>
      </c>
      <c r="C67" s="75" t="s">
        <v>35</v>
      </c>
      <c r="D67" s="165">
        <v>2</v>
      </c>
      <c r="E67" s="111"/>
      <c r="F67" s="155">
        <v>17.18</v>
      </c>
      <c r="G67" s="76">
        <f t="shared" si="2"/>
        <v>34.36</v>
      </c>
    </row>
    <row r="68" spans="1:7" ht="12.75">
      <c r="A68" s="34">
        <v>8</v>
      </c>
      <c r="B68" s="35" t="s">
        <v>250</v>
      </c>
      <c r="C68" s="75" t="s">
        <v>36</v>
      </c>
      <c r="D68" s="165">
        <v>20</v>
      </c>
      <c r="E68" s="111"/>
      <c r="F68" s="155">
        <v>140.97</v>
      </c>
      <c r="G68" s="76">
        <f t="shared" si="2"/>
        <v>2819.4</v>
      </c>
    </row>
    <row r="69" spans="1:7" ht="12.75">
      <c r="A69" s="34">
        <v>9</v>
      </c>
      <c r="B69" s="35" t="s">
        <v>149</v>
      </c>
      <c r="C69" s="75" t="s">
        <v>37</v>
      </c>
      <c r="D69" s="165">
        <v>3</v>
      </c>
      <c r="E69" s="111"/>
      <c r="F69" s="155">
        <v>28.93</v>
      </c>
      <c r="G69" s="76">
        <f t="shared" si="2"/>
        <v>86.78999999999999</v>
      </c>
    </row>
    <row r="70" spans="1:7" ht="12.75">
      <c r="A70" s="34">
        <v>10</v>
      </c>
      <c r="B70" s="35" t="s">
        <v>150</v>
      </c>
      <c r="C70" s="75" t="s">
        <v>27</v>
      </c>
      <c r="D70" s="165"/>
      <c r="E70" s="111"/>
      <c r="F70" s="155">
        <v>88.69</v>
      </c>
      <c r="G70" s="76">
        <f t="shared" si="2"/>
        <v>0</v>
      </c>
    </row>
    <row r="71" spans="1:7" ht="12.75">
      <c r="A71" s="34">
        <v>11</v>
      </c>
      <c r="B71" s="40" t="s">
        <v>155</v>
      </c>
      <c r="C71" s="75" t="s">
        <v>39</v>
      </c>
      <c r="D71" s="165">
        <v>1</v>
      </c>
      <c r="E71" s="111"/>
      <c r="F71" s="152">
        <v>384.9</v>
      </c>
      <c r="G71" s="76">
        <f t="shared" si="2"/>
        <v>384.9</v>
      </c>
    </row>
    <row r="72" spans="1:7" ht="12.75">
      <c r="A72" s="39">
        <v>12</v>
      </c>
      <c r="B72" s="35" t="s">
        <v>151</v>
      </c>
      <c r="C72" s="75" t="s">
        <v>61</v>
      </c>
      <c r="D72" s="179">
        <v>14.04</v>
      </c>
      <c r="E72" s="114"/>
      <c r="F72" s="155">
        <v>38.85</v>
      </c>
      <c r="G72" s="76">
        <f>D72*F72</f>
        <v>545.454</v>
      </c>
    </row>
    <row r="73" spans="1:7" ht="12.75">
      <c r="A73" s="34">
        <v>13</v>
      </c>
      <c r="B73" s="35" t="s">
        <v>152</v>
      </c>
      <c r="C73" s="75" t="s">
        <v>27</v>
      </c>
      <c r="D73" s="165">
        <v>1</v>
      </c>
      <c r="E73" s="111"/>
      <c r="F73" s="155">
        <v>743.2</v>
      </c>
      <c r="G73" s="76">
        <f t="shared" si="2"/>
        <v>743.2</v>
      </c>
    </row>
    <row r="74" spans="1:7" ht="12.75">
      <c r="A74" s="34">
        <v>14</v>
      </c>
      <c r="B74" s="40" t="s">
        <v>153</v>
      </c>
      <c r="C74" s="75" t="s">
        <v>27</v>
      </c>
      <c r="D74" s="165">
        <v>30</v>
      </c>
      <c r="E74" s="115"/>
      <c r="F74" s="155">
        <v>4.26</v>
      </c>
      <c r="G74" s="76">
        <f t="shared" si="2"/>
        <v>127.8</v>
      </c>
    </row>
    <row r="75" spans="1:7" ht="12.75">
      <c r="A75" s="34">
        <v>15</v>
      </c>
      <c r="B75" s="35" t="s">
        <v>154</v>
      </c>
      <c r="C75" s="75" t="s">
        <v>38</v>
      </c>
      <c r="D75" s="165"/>
      <c r="E75" s="115"/>
      <c r="F75" s="155">
        <v>20</v>
      </c>
      <c r="G75" s="76">
        <f t="shared" si="2"/>
        <v>0</v>
      </c>
    </row>
    <row r="76" spans="1:7" ht="12.75">
      <c r="A76" s="37"/>
      <c r="B76" s="44" t="s">
        <v>117</v>
      </c>
      <c r="C76" s="75"/>
      <c r="D76" s="77"/>
      <c r="E76" s="78"/>
      <c r="F76" s="139"/>
      <c r="G76" s="80">
        <f>SUM(G61:G75)</f>
        <v>9782.903</v>
      </c>
    </row>
    <row r="77" spans="1:7" ht="12.75">
      <c r="A77" s="37"/>
      <c r="B77" s="81" t="s">
        <v>157</v>
      </c>
      <c r="C77" s="82"/>
      <c r="D77" s="83"/>
      <c r="E77" s="84"/>
      <c r="F77" s="140"/>
      <c r="G77" s="195">
        <f>G76*1.15</f>
        <v>11250.33845</v>
      </c>
    </row>
    <row r="78" spans="1:7" ht="12.75">
      <c r="A78" s="37"/>
      <c r="B78" s="68" t="s">
        <v>118</v>
      </c>
      <c r="C78" s="51"/>
      <c r="D78" s="86"/>
      <c r="E78" s="51"/>
      <c r="F78" s="141"/>
      <c r="G78" s="60">
        <f>G77*1.18</f>
        <v>13275.399370999998</v>
      </c>
    </row>
    <row r="79" spans="1:7" ht="12.75">
      <c r="A79" s="37"/>
      <c r="B79" s="68" t="s">
        <v>119</v>
      </c>
      <c r="C79" s="15" t="s">
        <v>11</v>
      </c>
      <c r="D79" s="42"/>
      <c r="E79" s="42"/>
      <c r="F79" s="142"/>
      <c r="G79" s="28">
        <f>G78/C5/12</f>
        <v>0.3399137469786353</v>
      </c>
    </row>
    <row r="80" spans="1:7" ht="12.75">
      <c r="A80" s="19" t="s">
        <v>158</v>
      </c>
      <c r="B80" s="88" t="s">
        <v>40</v>
      </c>
      <c r="C80" s="11"/>
      <c r="D80" s="32" t="s">
        <v>144</v>
      </c>
      <c r="E80" s="17"/>
      <c r="F80" s="143"/>
      <c r="G80" s="17"/>
    </row>
    <row r="81" spans="1:7" ht="36">
      <c r="A81" s="37">
        <v>1</v>
      </c>
      <c r="B81" s="43" t="s">
        <v>41</v>
      </c>
      <c r="C81" s="90" t="s">
        <v>42</v>
      </c>
      <c r="D81" s="169">
        <v>14.8</v>
      </c>
      <c r="E81" s="59"/>
      <c r="F81" s="156">
        <v>709.5</v>
      </c>
      <c r="G81" s="91">
        <f>D81*F81</f>
        <v>10500.6</v>
      </c>
    </row>
    <row r="82" spans="1:7" ht="24.75" customHeight="1">
      <c r="A82" s="37">
        <v>2</v>
      </c>
      <c r="B82" s="43" t="s">
        <v>43</v>
      </c>
      <c r="C82" s="90" t="s">
        <v>44</v>
      </c>
      <c r="D82" s="169">
        <v>2</v>
      </c>
      <c r="E82" s="59"/>
      <c r="F82" s="156">
        <v>273.21</v>
      </c>
      <c r="G82" s="91">
        <f aca="true" t="shared" si="3" ref="G82:G101">D82*F82</f>
        <v>546.42</v>
      </c>
    </row>
    <row r="83" spans="1:7" ht="24" customHeight="1">
      <c r="A83" s="37">
        <v>3</v>
      </c>
      <c r="B83" s="43" t="s">
        <v>45</v>
      </c>
      <c r="C83" s="90" t="s">
        <v>44</v>
      </c>
      <c r="D83" s="169">
        <v>2</v>
      </c>
      <c r="E83" s="59"/>
      <c r="F83" s="156">
        <v>296.6</v>
      </c>
      <c r="G83" s="91">
        <f t="shared" si="3"/>
        <v>593.2</v>
      </c>
    </row>
    <row r="84" spans="1:7" ht="13.5" customHeight="1">
      <c r="A84" s="37">
        <v>4</v>
      </c>
      <c r="B84" s="43" t="s">
        <v>206</v>
      </c>
      <c r="C84" s="90" t="s">
        <v>46</v>
      </c>
      <c r="D84" s="169">
        <v>4</v>
      </c>
      <c r="E84" s="59"/>
      <c r="F84" s="156">
        <v>24.16</v>
      </c>
      <c r="G84" s="91">
        <f t="shared" si="3"/>
        <v>96.64</v>
      </c>
    </row>
    <row r="85" spans="1:7" ht="12.75">
      <c r="A85" s="37">
        <v>5</v>
      </c>
      <c r="B85" s="43" t="s">
        <v>47</v>
      </c>
      <c r="C85" s="90" t="s">
        <v>48</v>
      </c>
      <c r="D85" s="169">
        <v>3</v>
      </c>
      <c r="E85" s="59"/>
      <c r="F85" s="156">
        <v>47.22</v>
      </c>
      <c r="G85" s="91">
        <f t="shared" si="3"/>
        <v>141.66</v>
      </c>
    </row>
    <row r="86" spans="1:7" ht="24">
      <c r="A86" s="37">
        <v>6</v>
      </c>
      <c r="B86" s="43" t="s">
        <v>49</v>
      </c>
      <c r="C86" s="90" t="s">
        <v>50</v>
      </c>
      <c r="D86" s="169">
        <v>0</v>
      </c>
      <c r="E86" s="59"/>
      <c r="F86" s="156">
        <v>219.12</v>
      </c>
      <c r="G86" s="91">
        <f t="shared" si="3"/>
        <v>0</v>
      </c>
    </row>
    <row r="87" spans="1:7" ht="24" customHeight="1">
      <c r="A87" s="37">
        <v>7</v>
      </c>
      <c r="B87" s="43" t="s">
        <v>51</v>
      </c>
      <c r="C87" s="90" t="s">
        <v>52</v>
      </c>
      <c r="D87" s="169">
        <v>5</v>
      </c>
      <c r="E87" s="59"/>
      <c r="F87" s="156">
        <v>141.66</v>
      </c>
      <c r="G87" s="91">
        <f t="shared" si="3"/>
        <v>708.3</v>
      </c>
    </row>
    <row r="88" spans="1:7" ht="24">
      <c r="A88" s="37">
        <v>8</v>
      </c>
      <c r="B88" s="43" t="s">
        <v>53</v>
      </c>
      <c r="C88" s="90" t="s">
        <v>46</v>
      </c>
      <c r="D88" s="169">
        <v>4</v>
      </c>
      <c r="E88" s="59"/>
      <c r="F88" s="156">
        <v>130.63</v>
      </c>
      <c r="G88" s="91">
        <f t="shared" si="3"/>
        <v>522.52</v>
      </c>
    </row>
    <row r="89" spans="1:7" ht="12.75">
      <c r="A89" s="37">
        <v>9</v>
      </c>
      <c r="B89" s="43" t="s">
        <v>54</v>
      </c>
      <c r="C89" s="90" t="s">
        <v>46</v>
      </c>
      <c r="D89" s="169">
        <v>0</v>
      </c>
      <c r="E89" s="59"/>
      <c r="F89" s="156">
        <v>133.36</v>
      </c>
      <c r="G89" s="91">
        <f t="shared" si="3"/>
        <v>0</v>
      </c>
    </row>
    <row r="90" spans="1:7" ht="12.75">
      <c r="A90" s="37">
        <v>10</v>
      </c>
      <c r="B90" s="43" t="s">
        <v>55</v>
      </c>
      <c r="C90" s="90" t="s">
        <v>56</v>
      </c>
      <c r="D90" s="169">
        <v>10</v>
      </c>
      <c r="E90" s="59"/>
      <c r="F90" s="156">
        <v>102.88</v>
      </c>
      <c r="G90" s="91">
        <f t="shared" si="3"/>
        <v>1028.8</v>
      </c>
    </row>
    <row r="91" spans="1:7" ht="24">
      <c r="A91" s="37">
        <v>11</v>
      </c>
      <c r="B91" s="43" t="s">
        <v>57</v>
      </c>
      <c r="C91" s="90" t="s">
        <v>58</v>
      </c>
      <c r="D91" s="169">
        <v>5</v>
      </c>
      <c r="E91" s="59"/>
      <c r="F91" s="156">
        <v>173.23</v>
      </c>
      <c r="G91" s="91">
        <f t="shared" si="3"/>
        <v>866.15</v>
      </c>
    </row>
    <row r="92" spans="1:7" ht="12.75">
      <c r="A92" s="37">
        <v>12</v>
      </c>
      <c r="B92" s="43" t="s">
        <v>59</v>
      </c>
      <c r="C92" s="90" t="s">
        <v>56</v>
      </c>
      <c r="D92" s="169">
        <v>0</v>
      </c>
      <c r="E92" s="59"/>
      <c r="F92" s="156">
        <v>292.31</v>
      </c>
      <c r="G92" s="91">
        <f t="shared" si="3"/>
        <v>0</v>
      </c>
    </row>
    <row r="93" spans="1:7" ht="24">
      <c r="A93" s="37">
        <v>13</v>
      </c>
      <c r="B93" s="43" t="s">
        <v>207</v>
      </c>
      <c r="C93" s="90" t="s">
        <v>60</v>
      </c>
      <c r="D93" s="169">
        <v>0.01</v>
      </c>
      <c r="E93" s="59"/>
      <c r="F93" s="156">
        <v>43464.48</v>
      </c>
      <c r="G93" s="91">
        <f t="shared" si="3"/>
        <v>434.64480000000003</v>
      </c>
    </row>
    <row r="94" spans="1:7" ht="12.75">
      <c r="A94" s="37">
        <v>14</v>
      </c>
      <c r="B94" s="188" t="s">
        <v>251</v>
      </c>
      <c r="C94" s="90" t="s">
        <v>252</v>
      </c>
      <c r="D94" s="169">
        <v>3</v>
      </c>
      <c r="E94" s="59"/>
      <c r="F94" s="156">
        <v>99.33</v>
      </c>
      <c r="G94" s="91">
        <f t="shared" si="3"/>
        <v>297.99</v>
      </c>
    </row>
    <row r="95" spans="1:7" ht="12.75">
      <c r="A95" s="37">
        <v>15</v>
      </c>
      <c r="B95" s="43" t="s">
        <v>62</v>
      </c>
      <c r="C95" s="90" t="s">
        <v>189</v>
      </c>
      <c r="D95" s="169">
        <v>12</v>
      </c>
      <c r="E95" s="59"/>
      <c r="F95" s="156">
        <v>53.21</v>
      </c>
      <c r="G95" s="91">
        <f t="shared" si="3"/>
        <v>638.52</v>
      </c>
    </row>
    <row r="96" spans="1:7" ht="12.75">
      <c r="A96" s="37">
        <v>16</v>
      </c>
      <c r="B96" s="43" t="s">
        <v>63</v>
      </c>
      <c r="C96" s="90" t="s">
        <v>61</v>
      </c>
      <c r="D96" s="169">
        <v>191.1</v>
      </c>
      <c r="E96" s="59"/>
      <c r="F96" s="156">
        <v>45.9</v>
      </c>
      <c r="G96" s="91">
        <f t="shared" si="3"/>
        <v>8771.49</v>
      </c>
    </row>
    <row r="97" spans="1:7" ht="12" customHeight="1">
      <c r="A97" s="37">
        <v>17</v>
      </c>
      <c r="B97" s="43" t="s">
        <v>64</v>
      </c>
      <c r="C97" s="90" t="s">
        <v>56</v>
      </c>
      <c r="D97" s="169">
        <v>1</v>
      </c>
      <c r="E97" s="59"/>
      <c r="F97" s="156">
        <v>90.46</v>
      </c>
      <c r="G97" s="91">
        <f t="shared" si="3"/>
        <v>90.46</v>
      </c>
    </row>
    <row r="98" spans="1:7" ht="12.75" customHeight="1">
      <c r="A98" s="37">
        <v>18</v>
      </c>
      <c r="B98" s="43" t="s">
        <v>66</v>
      </c>
      <c r="C98" s="90" t="s">
        <v>65</v>
      </c>
      <c r="D98" s="169">
        <v>0.7</v>
      </c>
      <c r="E98" s="59"/>
      <c r="F98" s="156">
        <v>363.31</v>
      </c>
      <c r="G98" s="91">
        <f t="shared" si="3"/>
        <v>254.31699999999998</v>
      </c>
    </row>
    <row r="99" spans="1:7" ht="12.75">
      <c r="A99" s="37">
        <v>19</v>
      </c>
      <c r="B99" s="43" t="s">
        <v>209</v>
      </c>
      <c r="C99" s="90" t="s">
        <v>50</v>
      </c>
      <c r="D99" s="169">
        <v>91</v>
      </c>
      <c r="E99" s="59"/>
      <c r="F99" s="156">
        <v>59.13</v>
      </c>
      <c r="G99" s="91">
        <f t="shared" si="3"/>
        <v>5380.83</v>
      </c>
    </row>
    <row r="100" spans="1:7" ht="12.75">
      <c r="A100" s="37">
        <v>20</v>
      </c>
      <c r="B100" s="43" t="s">
        <v>208</v>
      </c>
      <c r="C100" s="90" t="s">
        <v>61</v>
      </c>
      <c r="D100" s="169">
        <v>20.5</v>
      </c>
      <c r="E100" s="59"/>
      <c r="F100" s="156">
        <v>7.98</v>
      </c>
      <c r="G100" s="91">
        <f t="shared" si="3"/>
        <v>163.59</v>
      </c>
    </row>
    <row r="101" spans="1:7" ht="24">
      <c r="A101" s="37">
        <v>21</v>
      </c>
      <c r="B101" s="43" t="s">
        <v>210</v>
      </c>
      <c r="C101" s="90" t="s">
        <v>56</v>
      </c>
      <c r="D101" s="169">
        <v>5</v>
      </c>
      <c r="E101" s="59"/>
      <c r="F101" s="156">
        <v>135.58</v>
      </c>
      <c r="G101" s="91">
        <f t="shared" si="3"/>
        <v>677.9000000000001</v>
      </c>
    </row>
    <row r="102" spans="1:7" ht="12.75">
      <c r="A102" s="37"/>
      <c r="B102" s="44" t="s">
        <v>117</v>
      </c>
      <c r="C102" s="92"/>
      <c r="D102" s="58"/>
      <c r="E102" s="58"/>
      <c r="F102" s="144"/>
      <c r="G102" s="91">
        <f>SUM(G81:G101)</f>
        <v>31714.0318</v>
      </c>
    </row>
    <row r="103" spans="1:7" ht="12.75">
      <c r="A103" s="37"/>
      <c r="B103" s="81" t="s">
        <v>157</v>
      </c>
      <c r="C103" s="92"/>
      <c r="D103" s="58"/>
      <c r="E103" s="58"/>
      <c r="F103" s="144"/>
      <c r="G103" s="91">
        <f>G102*1.15</f>
        <v>36471.136569999995</v>
      </c>
    </row>
    <row r="104" spans="1:7" ht="12.75">
      <c r="A104" s="37"/>
      <c r="B104" s="68" t="s">
        <v>118</v>
      </c>
      <c r="C104" s="92"/>
      <c r="D104" s="58"/>
      <c r="E104" s="58"/>
      <c r="F104" s="144"/>
      <c r="G104" s="62">
        <f>G103*1.18</f>
        <v>43035.94115259999</v>
      </c>
    </row>
    <row r="105" spans="1:7" ht="12.75">
      <c r="A105" s="37"/>
      <c r="B105" s="68" t="s">
        <v>119</v>
      </c>
      <c r="C105" s="15" t="s">
        <v>11</v>
      </c>
      <c r="D105" s="58"/>
      <c r="E105" s="58"/>
      <c r="F105" s="144"/>
      <c r="G105" s="62">
        <f>G104/C5/12</f>
        <v>1.1019260214414468</v>
      </c>
    </row>
    <row r="106" spans="1:7" ht="12.75">
      <c r="A106" s="19" t="s">
        <v>159</v>
      </c>
      <c r="B106" s="116" t="s">
        <v>67</v>
      </c>
      <c r="C106" s="117"/>
      <c r="D106" s="32" t="s">
        <v>144</v>
      </c>
      <c r="E106" s="57"/>
      <c r="F106" s="145"/>
      <c r="G106" s="58"/>
    </row>
    <row r="107" spans="1:7" ht="24">
      <c r="A107" s="37">
        <v>1</v>
      </c>
      <c r="B107" s="43" t="s">
        <v>68</v>
      </c>
      <c r="C107" s="90" t="s">
        <v>42</v>
      </c>
      <c r="D107" s="169">
        <v>7.7</v>
      </c>
      <c r="E107" s="59"/>
      <c r="F107" s="156">
        <v>709.5</v>
      </c>
      <c r="G107" s="91">
        <f>D107*F107</f>
        <v>5463.150000000001</v>
      </c>
    </row>
    <row r="108" spans="1:7" ht="24">
      <c r="A108" s="37">
        <v>2</v>
      </c>
      <c r="B108" s="43" t="s">
        <v>69</v>
      </c>
      <c r="C108" s="90" t="s">
        <v>70</v>
      </c>
      <c r="D108" s="169">
        <v>2</v>
      </c>
      <c r="E108" s="59"/>
      <c r="F108" s="156">
        <v>1630.65</v>
      </c>
      <c r="G108" s="91">
        <f aca="true" t="shared" si="4" ref="G108:G117">D108*F108</f>
        <v>3261.3</v>
      </c>
    </row>
    <row r="109" spans="1:7" ht="12.75">
      <c r="A109" s="37">
        <v>3</v>
      </c>
      <c r="B109" s="43" t="s">
        <v>71</v>
      </c>
      <c r="C109" s="90" t="s">
        <v>70</v>
      </c>
      <c r="D109" s="169">
        <v>9</v>
      </c>
      <c r="E109" s="59"/>
      <c r="F109" s="156">
        <v>209.3</v>
      </c>
      <c r="G109" s="91">
        <f t="shared" si="4"/>
        <v>1883.7</v>
      </c>
    </row>
    <row r="110" spans="1:7" ht="24">
      <c r="A110" s="37">
        <v>4</v>
      </c>
      <c r="B110" s="43" t="s">
        <v>72</v>
      </c>
      <c r="C110" s="90" t="s">
        <v>73</v>
      </c>
      <c r="D110" s="169">
        <v>10</v>
      </c>
      <c r="E110" s="59"/>
      <c r="F110" s="156">
        <v>99.33</v>
      </c>
      <c r="G110" s="91">
        <f t="shared" si="4"/>
        <v>993.3</v>
      </c>
    </row>
    <row r="111" spans="1:7" ht="12.75">
      <c r="A111" s="37">
        <v>5</v>
      </c>
      <c r="B111" s="43" t="s">
        <v>74</v>
      </c>
      <c r="C111" s="90" t="s">
        <v>56</v>
      </c>
      <c r="D111" s="169">
        <v>4</v>
      </c>
      <c r="E111" s="59"/>
      <c r="F111" s="156">
        <v>46.21</v>
      </c>
      <c r="G111" s="91">
        <f t="shared" si="4"/>
        <v>184.84</v>
      </c>
    </row>
    <row r="112" spans="1:7" ht="11.25" customHeight="1">
      <c r="A112" s="37">
        <v>6</v>
      </c>
      <c r="B112" s="43" t="s">
        <v>75</v>
      </c>
      <c r="C112" s="90" t="s">
        <v>56</v>
      </c>
      <c r="D112" s="169">
        <v>2</v>
      </c>
      <c r="E112" s="59"/>
      <c r="F112" s="156">
        <v>266.16</v>
      </c>
      <c r="G112" s="91">
        <f t="shared" si="4"/>
        <v>532.32</v>
      </c>
    </row>
    <row r="113" spans="1:7" ht="12.75">
      <c r="A113" s="37">
        <v>7</v>
      </c>
      <c r="B113" s="43" t="s">
        <v>76</v>
      </c>
      <c r="C113" s="90" t="s">
        <v>56</v>
      </c>
      <c r="D113" s="169">
        <v>0</v>
      </c>
      <c r="E113" s="59"/>
      <c r="F113" s="156">
        <v>189.83</v>
      </c>
      <c r="G113" s="91">
        <f t="shared" si="4"/>
        <v>0</v>
      </c>
    </row>
    <row r="114" spans="1:7" ht="12.75">
      <c r="A114" s="37">
        <v>8</v>
      </c>
      <c r="B114" s="43" t="s">
        <v>77</v>
      </c>
      <c r="C114" s="90" t="s">
        <v>56</v>
      </c>
      <c r="D114" s="169">
        <v>4</v>
      </c>
      <c r="E114" s="59"/>
      <c r="F114" s="156">
        <v>52.4</v>
      </c>
      <c r="G114" s="91">
        <f t="shared" si="4"/>
        <v>209.6</v>
      </c>
    </row>
    <row r="115" spans="1:7" ht="24">
      <c r="A115" s="37">
        <v>9</v>
      </c>
      <c r="B115" s="43" t="s">
        <v>78</v>
      </c>
      <c r="C115" s="90" t="s">
        <v>56</v>
      </c>
      <c r="D115" s="169">
        <v>1</v>
      </c>
      <c r="E115" s="59"/>
      <c r="F115" s="156">
        <v>237.5</v>
      </c>
      <c r="G115" s="91">
        <f t="shared" si="4"/>
        <v>237.5</v>
      </c>
    </row>
    <row r="116" spans="1:7" ht="12.75">
      <c r="A116" s="37">
        <v>10</v>
      </c>
      <c r="B116" s="43" t="s">
        <v>80</v>
      </c>
      <c r="C116" s="90" t="s">
        <v>56</v>
      </c>
      <c r="D116" s="169">
        <v>0</v>
      </c>
      <c r="E116" s="59"/>
      <c r="F116" s="156">
        <v>60.31</v>
      </c>
      <c r="G116" s="91">
        <f t="shared" si="4"/>
        <v>0</v>
      </c>
    </row>
    <row r="117" spans="1:7" ht="12.75">
      <c r="A117" s="37">
        <v>11</v>
      </c>
      <c r="B117" s="43" t="s">
        <v>81</v>
      </c>
      <c r="C117" s="90" t="s">
        <v>65</v>
      </c>
      <c r="D117" s="169">
        <v>9.1</v>
      </c>
      <c r="E117" s="59"/>
      <c r="F117" s="156">
        <v>70.28</v>
      </c>
      <c r="G117" s="91">
        <f t="shared" si="4"/>
        <v>639.548</v>
      </c>
    </row>
    <row r="118" spans="1:7" ht="12.75">
      <c r="A118" s="37"/>
      <c r="B118" s="44" t="s">
        <v>117</v>
      </c>
      <c r="C118" s="58"/>
      <c r="D118" s="92"/>
      <c r="E118" s="58"/>
      <c r="F118" s="144"/>
      <c r="G118" s="91">
        <f>SUM(G107:G117)</f>
        <v>13405.258000000002</v>
      </c>
    </row>
    <row r="119" spans="1:7" ht="12.75">
      <c r="A119" s="37"/>
      <c r="B119" s="81" t="s">
        <v>157</v>
      </c>
      <c r="C119" s="58"/>
      <c r="D119" s="58"/>
      <c r="E119" s="58"/>
      <c r="F119" s="144"/>
      <c r="G119" s="91">
        <f>G118*1.15</f>
        <v>15416.0467</v>
      </c>
    </row>
    <row r="120" spans="1:7" ht="12.75">
      <c r="A120" s="37"/>
      <c r="B120" s="68" t="s">
        <v>118</v>
      </c>
      <c r="C120" s="58"/>
      <c r="D120" s="58"/>
      <c r="E120" s="58"/>
      <c r="F120" s="144"/>
      <c r="G120" s="62">
        <f>G119*1.18</f>
        <v>18190.935106</v>
      </c>
    </row>
    <row r="121" spans="1:7" ht="12.75">
      <c r="A121" s="37"/>
      <c r="B121" s="68" t="s">
        <v>119</v>
      </c>
      <c r="C121" s="16" t="s">
        <v>11</v>
      </c>
      <c r="D121" s="58"/>
      <c r="E121" s="58"/>
      <c r="F121" s="144"/>
      <c r="G121" s="62">
        <f>G120/C5/12</f>
        <v>0.46577498274237494</v>
      </c>
    </row>
    <row r="122" spans="1:7" ht="24">
      <c r="A122" s="19" t="s">
        <v>160</v>
      </c>
      <c r="B122" s="93" t="s">
        <v>161</v>
      </c>
      <c r="C122" s="24"/>
      <c r="D122" s="32"/>
      <c r="E122" s="58"/>
      <c r="F122" s="144"/>
      <c r="G122" s="62"/>
    </row>
    <row r="123" spans="1:7" ht="24">
      <c r="A123" s="17">
        <v>1</v>
      </c>
      <c r="B123" s="35" t="s">
        <v>162</v>
      </c>
      <c r="C123" s="15" t="s">
        <v>163</v>
      </c>
      <c r="D123" s="163">
        <v>1</v>
      </c>
      <c r="E123" s="163">
        <v>12</v>
      </c>
      <c r="F123" s="162">
        <v>174.45</v>
      </c>
      <c r="G123" s="91">
        <f>D123*F123*E123</f>
        <v>2093.3999999999996</v>
      </c>
    </row>
    <row r="124" spans="1:7" ht="12.75">
      <c r="A124" s="17">
        <v>2</v>
      </c>
      <c r="B124" s="37" t="s">
        <v>164</v>
      </c>
      <c r="C124" s="15" t="s">
        <v>163</v>
      </c>
      <c r="D124" s="163">
        <v>1</v>
      </c>
      <c r="E124" s="163">
        <v>12</v>
      </c>
      <c r="F124" s="162">
        <v>87.23</v>
      </c>
      <c r="G124" s="91">
        <f>D124*F124*E124</f>
        <v>1046.76</v>
      </c>
    </row>
    <row r="125" spans="1:7" ht="12.75">
      <c r="A125" s="17">
        <v>3</v>
      </c>
      <c r="B125" s="37" t="s">
        <v>165</v>
      </c>
      <c r="C125" s="15" t="s">
        <v>163</v>
      </c>
      <c r="D125" s="163">
        <v>1</v>
      </c>
      <c r="E125" s="163">
        <v>3</v>
      </c>
      <c r="F125" s="162">
        <v>174.45</v>
      </c>
      <c r="G125" s="91">
        <f>D125*F125*E125</f>
        <v>523.3499999999999</v>
      </c>
    </row>
    <row r="126" spans="1:7" ht="12.75">
      <c r="A126" s="17">
        <v>4</v>
      </c>
      <c r="B126" s="37" t="s">
        <v>253</v>
      </c>
      <c r="C126" s="15" t="s">
        <v>163</v>
      </c>
      <c r="D126" s="163">
        <v>1</v>
      </c>
      <c r="E126" s="163">
        <v>1</v>
      </c>
      <c r="F126" s="162">
        <v>13248.83</v>
      </c>
      <c r="G126" s="91">
        <f>D126*F126*E126</f>
        <v>13248.83</v>
      </c>
    </row>
    <row r="127" spans="1:7" ht="12.75">
      <c r="A127" s="17">
        <v>5</v>
      </c>
      <c r="B127" s="37" t="s">
        <v>254</v>
      </c>
      <c r="C127" s="15" t="s">
        <v>163</v>
      </c>
      <c r="D127" s="163">
        <v>1</v>
      </c>
      <c r="E127" s="163">
        <v>0.33</v>
      </c>
      <c r="F127" s="162">
        <v>8853.93</v>
      </c>
      <c r="G127" s="91">
        <f>D127*F127*E127</f>
        <v>2921.7969000000003</v>
      </c>
    </row>
    <row r="128" spans="1:7" ht="12.75">
      <c r="A128" s="17"/>
      <c r="B128" s="44" t="s">
        <v>117</v>
      </c>
      <c r="C128" s="16"/>
      <c r="D128" s="58"/>
      <c r="E128" s="58"/>
      <c r="F128" s="144"/>
      <c r="G128" s="91">
        <f>G123+G124+G125+G126+G127</f>
        <v>19834.1369</v>
      </c>
    </row>
    <row r="129" spans="1:7" ht="12.75">
      <c r="A129" s="17"/>
      <c r="B129" s="81" t="s">
        <v>157</v>
      </c>
      <c r="C129" s="16"/>
      <c r="D129" s="58"/>
      <c r="E129" s="58"/>
      <c r="F129" s="144"/>
      <c r="G129" s="91">
        <f>G128*1.15</f>
        <v>22809.257435</v>
      </c>
    </row>
    <row r="130" spans="1:7" ht="12.75">
      <c r="A130" s="17"/>
      <c r="B130" s="68" t="s">
        <v>118</v>
      </c>
      <c r="C130" s="16"/>
      <c r="D130" s="58"/>
      <c r="E130" s="58"/>
      <c r="F130" s="144"/>
      <c r="G130" s="62">
        <f>G129*1.18</f>
        <v>26914.923773299997</v>
      </c>
    </row>
    <row r="131" spans="1:7" ht="12.75">
      <c r="A131" s="37"/>
      <c r="B131" s="68" t="s">
        <v>119</v>
      </c>
      <c r="C131" s="16" t="s">
        <v>166</v>
      </c>
      <c r="D131" s="58"/>
      <c r="E131" s="58"/>
      <c r="F131" s="144"/>
      <c r="G131" s="62">
        <f>G130/C5/12</f>
        <v>0.6891508371049181</v>
      </c>
    </row>
    <row r="132" spans="1:7" ht="12.75">
      <c r="A132" s="19" t="s">
        <v>167</v>
      </c>
      <c r="B132" s="118" t="s">
        <v>82</v>
      </c>
      <c r="C132" s="45"/>
      <c r="D132" s="32" t="s">
        <v>144</v>
      </c>
      <c r="E132" s="45"/>
      <c r="F132" s="118"/>
      <c r="G132" s="45"/>
    </row>
    <row r="133" spans="1:7" ht="24">
      <c r="A133" s="12">
        <v>1</v>
      </c>
      <c r="B133" s="47" t="s">
        <v>168</v>
      </c>
      <c r="C133" s="94" t="s">
        <v>79</v>
      </c>
      <c r="D133" s="170">
        <v>1</v>
      </c>
      <c r="E133" s="95"/>
      <c r="F133" s="157">
        <v>86.93</v>
      </c>
      <c r="G133" s="46">
        <f>D133*F133</f>
        <v>86.93</v>
      </c>
    </row>
    <row r="134" spans="1:7" ht="12.75">
      <c r="A134" s="12">
        <v>2</v>
      </c>
      <c r="B134" s="40" t="s">
        <v>83</v>
      </c>
      <c r="C134" s="94" t="s">
        <v>84</v>
      </c>
      <c r="D134" s="170">
        <v>2</v>
      </c>
      <c r="E134" s="95"/>
      <c r="F134" s="157">
        <v>30.15</v>
      </c>
      <c r="G134" s="46">
        <f aca="true" t="shared" si="5" ref="G134:G154">D134*F134</f>
        <v>60.3</v>
      </c>
    </row>
    <row r="135" spans="1:7" ht="12.75">
      <c r="A135" s="12">
        <v>3</v>
      </c>
      <c r="B135" s="40" t="s">
        <v>85</v>
      </c>
      <c r="C135" s="94" t="s">
        <v>86</v>
      </c>
      <c r="D135" s="170">
        <v>2</v>
      </c>
      <c r="E135" s="95"/>
      <c r="F135" s="158">
        <v>354.75</v>
      </c>
      <c r="G135" s="46">
        <f t="shared" si="5"/>
        <v>709.5</v>
      </c>
    </row>
    <row r="136" spans="1:7" ht="12.75">
      <c r="A136" s="12">
        <v>4</v>
      </c>
      <c r="B136" s="40" t="s">
        <v>169</v>
      </c>
      <c r="C136" s="94" t="s">
        <v>87</v>
      </c>
      <c r="D136" s="170">
        <v>2</v>
      </c>
      <c r="E136" s="95"/>
      <c r="F136" s="157">
        <v>190.74</v>
      </c>
      <c r="G136" s="46">
        <f t="shared" si="5"/>
        <v>381.48</v>
      </c>
    </row>
    <row r="137" spans="1:7" ht="24">
      <c r="A137" s="12">
        <v>5</v>
      </c>
      <c r="B137" s="40" t="s">
        <v>170</v>
      </c>
      <c r="C137" s="94" t="s">
        <v>56</v>
      </c>
      <c r="D137" s="170">
        <v>2</v>
      </c>
      <c r="E137" s="95"/>
      <c r="F137" s="157">
        <v>248.34</v>
      </c>
      <c r="G137" s="46">
        <f t="shared" si="5"/>
        <v>496.68</v>
      </c>
    </row>
    <row r="138" spans="1:7" ht="12.75">
      <c r="A138" s="12">
        <v>6</v>
      </c>
      <c r="B138" s="40" t="s">
        <v>88</v>
      </c>
      <c r="C138" s="94" t="s">
        <v>56</v>
      </c>
      <c r="D138" s="170">
        <v>0</v>
      </c>
      <c r="E138" s="95"/>
      <c r="F138" s="157">
        <v>88.69</v>
      </c>
      <c r="G138" s="46">
        <f t="shared" si="5"/>
        <v>0</v>
      </c>
    </row>
    <row r="139" spans="1:7" ht="24">
      <c r="A139" s="12">
        <v>7</v>
      </c>
      <c r="B139" s="40" t="s">
        <v>171</v>
      </c>
      <c r="C139" s="94" t="s">
        <v>89</v>
      </c>
      <c r="D139" s="170">
        <v>0</v>
      </c>
      <c r="E139" s="95"/>
      <c r="F139" s="157">
        <v>2.13</v>
      </c>
      <c r="G139" s="46">
        <f t="shared" si="5"/>
        <v>0</v>
      </c>
    </row>
    <row r="140" spans="1:7" ht="12.75">
      <c r="A140" s="12">
        <v>8</v>
      </c>
      <c r="B140" s="47" t="s">
        <v>172</v>
      </c>
      <c r="C140" s="94" t="s">
        <v>56</v>
      </c>
      <c r="D140" s="170">
        <v>1</v>
      </c>
      <c r="E140" s="95"/>
      <c r="F140" s="157">
        <v>63.87</v>
      </c>
      <c r="G140" s="46">
        <f t="shared" si="5"/>
        <v>63.87</v>
      </c>
    </row>
    <row r="141" spans="1:7" ht="12.75">
      <c r="A141" s="12">
        <v>9</v>
      </c>
      <c r="B141" s="47" t="s">
        <v>173</v>
      </c>
      <c r="C141" s="94" t="s">
        <v>48</v>
      </c>
      <c r="D141" s="170">
        <v>0</v>
      </c>
      <c r="E141" s="95"/>
      <c r="F141" s="157">
        <v>220.9</v>
      </c>
      <c r="G141" s="46">
        <f t="shared" si="5"/>
        <v>0</v>
      </c>
    </row>
    <row r="142" spans="1:7" ht="12.75">
      <c r="A142" s="48">
        <v>10</v>
      </c>
      <c r="B142" s="47" t="s">
        <v>90</v>
      </c>
      <c r="C142" s="94" t="s">
        <v>89</v>
      </c>
      <c r="D142" s="170">
        <v>0</v>
      </c>
      <c r="E142" s="95"/>
      <c r="F142" s="157">
        <v>14.19</v>
      </c>
      <c r="G142" s="46">
        <f t="shared" si="5"/>
        <v>0</v>
      </c>
    </row>
    <row r="143" spans="1:7" ht="12.75">
      <c r="A143" s="48">
        <v>11</v>
      </c>
      <c r="B143" s="47" t="s">
        <v>174</v>
      </c>
      <c r="C143" s="94" t="s">
        <v>56</v>
      </c>
      <c r="D143" s="170">
        <v>0</v>
      </c>
      <c r="E143" s="95"/>
      <c r="F143" s="157">
        <v>183.33</v>
      </c>
      <c r="G143" s="46">
        <f t="shared" si="5"/>
        <v>0</v>
      </c>
    </row>
    <row r="144" spans="1:7" ht="12.75">
      <c r="A144" s="48">
        <v>12</v>
      </c>
      <c r="B144" s="47" t="s">
        <v>175</v>
      </c>
      <c r="C144" s="94" t="s">
        <v>56</v>
      </c>
      <c r="D144" s="170">
        <v>0</v>
      </c>
      <c r="E144" s="95"/>
      <c r="F144" s="157">
        <v>102.01</v>
      </c>
      <c r="G144" s="46">
        <f t="shared" si="5"/>
        <v>0</v>
      </c>
    </row>
    <row r="145" spans="1:7" ht="12.75">
      <c r="A145" s="48">
        <v>13</v>
      </c>
      <c r="B145" s="47" t="s">
        <v>176</v>
      </c>
      <c r="C145" s="94" t="s">
        <v>56</v>
      </c>
      <c r="D145" s="170">
        <v>0</v>
      </c>
      <c r="E145" s="95"/>
      <c r="F145" s="157">
        <v>84.25</v>
      </c>
      <c r="G145" s="46">
        <f t="shared" si="5"/>
        <v>0</v>
      </c>
    </row>
    <row r="146" spans="1:7" ht="12.75">
      <c r="A146" s="48">
        <v>14</v>
      </c>
      <c r="B146" s="47" t="s">
        <v>177</v>
      </c>
      <c r="C146" s="94" t="s">
        <v>56</v>
      </c>
      <c r="D146" s="170">
        <v>0</v>
      </c>
      <c r="E146" s="95"/>
      <c r="F146" s="157">
        <v>393.15</v>
      </c>
      <c r="G146" s="46">
        <f t="shared" si="5"/>
        <v>0</v>
      </c>
    </row>
    <row r="147" spans="1:7" ht="12.75">
      <c r="A147" s="48">
        <v>15</v>
      </c>
      <c r="B147" s="47" t="s">
        <v>178</v>
      </c>
      <c r="C147" s="94" t="s">
        <v>89</v>
      </c>
      <c r="D147" s="170">
        <v>0</v>
      </c>
      <c r="E147" s="95"/>
      <c r="F147" s="157">
        <v>179.68</v>
      </c>
      <c r="G147" s="46">
        <f t="shared" si="5"/>
        <v>0</v>
      </c>
    </row>
    <row r="148" spans="1:7" ht="12.75">
      <c r="A148" s="48">
        <v>16</v>
      </c>
      <c r="B148" s="47" t="s">
        <v>179</v>
      </c>
      <c r="C148" s="94" t="s">
        <v>91</v>
      </c>
      <c r="D148" s="170">
        <v>2</v>
      </c>
      <c r="E148" s="95"/>
      <c r="F148" s="157">
        <v>135.49</v>
      </c>
      <c r="G148" s="46">
        <f t="shared" si="5"/>
        <v>270.98</v>
      </c>
    </row>
    <row r="149" spans="1:7" ht="12.75">
      <c r="A149" s="48">
        <v>17</v>
      </c>
      <c r="B149" s="47" t="s">
        <v>92</v>
      </c>
      <c r="C149" s="94" t="s">
        <v>93</v>
      </c>
      <c r="D149" s="170">
        <v>2</v>
      </c>
      <c r="E149" s="95"/>
      <c r="F149" s="157">
        <v>63.87</v>
      </c>
      <c r="G149" s="46">
        <f t="shared" si="5"/>
        <v>127.74</v>
      </c>
    </row>
    <row r="150" spans="1:7" ht="12.75">
      <c r="A150" s="48">
        <v>18</v>
      </c>
      <c r="B150" s="47" t="s">
        <v>94</v>
      </c>
      <c r="C150" s="94" t="s">
        <v>31</v>
      </c>
      <c r="D150" s="170">
        <v>2</v>
      </c>
      <c r="E150" s="95"/>
      <c r="F150" s="157">
        <v>709.5</v>
      </c>
      <c r="G150" s="46">
        <f t="shared" si="5"/>
        <v>1419</v>
      </c>
    </row>
    <row r="151" spans="1:7" ht="24">
      <c r="A151" s="48">
        <v>19</v>
      </c>
      <c r="B151" s="47" t="s">
        <v>180</v>
      </c>
      <c r="C151" s="94" t="s">
        <v>56</v>
      </c>
      <c r="D151" s="170">
        <v>12</v>
      </c>
      <c r="E151" s="95"/>
      <c r="F151" s="157">
        <v>35.48</v>
      </c>
      <c r="G151" s="46">
        <f t="shared" si="5"/>
        <v>425.76</v>
      </c>
    </row>
    <row r="152" spans="1:7" ht="12.75">
      <c r="A152" s="48">
        <v>20</v>
      </c>
      <c r="B152" s="47" t="s">
        <v>95</v>
      </c>
      <c r="C152" s="94" t="s">
        <v>56</v>
      </c>
      <c r="D152" s="171">
        <v>1</v>
      </c>
      <c r="E152" s="95"/>
      <c r="F152" s="159">
        <v>248.34</v>
      </c>
      <c r="G152" s="46">
        <f t="shared" si="5"/>
        <v>248.34</v>
      </c>
    </row>
    <row r="153" spans="1:7" ht="12.75">
      <c r="A153" s="12">
        <v>21</v>
      </c>
      <c r="B153" s="50" t="s">
        <v>96</v>
      </c>
      <c r="C153" s="94" t="s">
        <v>181</v>
      </c>
      <c r="D153" s="171">
        <v>0</v>
      </c>
      <c r="E153" s="95"/>
      <c r="F153" s="154">
        <v>177.38</v>
      </c>
      <c r="G153" s="46">
        <f t="shared" si="5"/>
        <v>0</v>
      </c>
    </row>
    <row r="154" spans="1:7" ht="12.75">
      <c r="A154" s="12">
        <v>22</v>
      </c>
      <c r="B154" s="50" t="s">
        <v>97</v>
      </c>
      <c r="C154" s="94" t="s">
        <v>56</v>
      </c>
      <c r="D154" s="172">
        <v>0</v>
      </c>
      <c r="E154" s="95"/>
      <c r="F154" s="159">
        <v>58.53</v>
      </c>
      <c r="G154" s="46">
        <f t="shared" si="5"/>
        <v>0</v>
      </c>
    </row>
    <row r="155" spans="1:7" ht="12.75">
      <c r="A155" s="12"/>
      <c r="B155" s="44" t="s">
        <v>117</v>
      </c>
      <c r="C155" s="86"/>
      <c r="D155" s="87"/>
      <c r="E155" s="49"/>
      <c r="F155" s="134"/>
      <c r="G155" s="52">
        <f>SUM(G133:G154)</f>
        <v>4290.58</v>
      </c>
    </row>
    <row r="156" spans="1:7" ht="12.75">
      <c r="A156" s="12"/>
      <c r="B156" s="81" t="s">
        <v>157</v>
      </c>
      <c r="C156" s="86"/>
      <c r="D156" s="87"/>
      <c r="E156" s="49"/>
      <c r="F156" s="134"/>
      <c r="G156" s="52">
        <f>G155*1.15</f>
        <v>4934.1669999999995</v>
      </c>
    </row>
    <row r="157" spans="1:7" ht="12.75">
      <c r="A157" s="12"/>
      <c r="B157" s="68" t="s">
        <v>118</v>
      </c>
      <c r="C157" s="86"/>
      <c r="D157" s="87"/>
      <c r="E157" s="49"/>
      <c r="F157" s="134"/>
      <c r="G157" s="60">
        <f>G156*1.18</f>
        <v>5822.317059999999</v>
      </c>
    </row>
    <row r="158" spans="1:7" ht="12.75">
      <c r="A158" s="12"/>
      <c r="B158" s="68" t="s">
        <v>119</v>
      </c>
      <c r="C158" s="15" t="s">
        <v>11</v>
      </c>
      <c r="D158" s="87"/>
      <c r="E158" s="49"/>
      <c r="F158" s="134"/>
      <c r="G158" s="60">
        <f>G157/C5/12</f>
        <v>0.1490791766525328</v>
      </c>
    </row>
    <row r="159" spans="1:7" ht="12.75">
      <c r="A159" s="19" t="s">
        <v>182</v>
      </c>
      <c r="B159" s="22" t="s">
        <v>98</v>
      </c>
      <c r="C159" s="16" t="s">
        <v>99</v>
      </c>
      <c r="D159" s="132">
        <f>C5</f>
        <v>3254.6</v>
      </c>
      <c r="E159" s="23"/>
      <c r="F159" s="160">
        <v>2.26</v>
      </c>
      <c r="G159" s="53">
        <f>D159*F159*12</f>
        <v>88264.75199999998</v>
      </c>
    </row>
    <row r="160" spans="1:7" ht="12.75">
      <c r="A160" s="19"/>
      <c r="B160" s="22"/>
      <c r="C160" s="16"/>
      <c r="D160" s="23"/>
      <c r="E160" s="23"/>
      <c r="F160" s="146"/>
      <c r="G160" s="53"/>
    </row>
    <row r="161" spans="1:7" ht="12.75">
      <c r="A161" s="19" t="s">
        <v>21</v>
      </c>
      <c r="B161" s="31" t="s">
        <v>101</v>
      </c>
      <c r="C161" s="16" t="s">
        <v>99</v>
      </c>
      <c r="D161" s="132">
        <f>C5</f>
        <v>3254.6</v>
      </c>
      <c r="E161" s="23"/>
      <c r="F161" s="160">
        <v>2.67</v>
      </c>
      <c r="G161" s="53">
        <f>D161*F161*12</f>
        <v>104277.38399999999</v>
      </c>
    </row>
    <row r="162" spans="1:7" ht="12.75">
      <c r="A162" s="19"/>
      <c r="B162" s="31"/>
      <c r="C162" s="16"/>
      <c r="D162" s="23"/>
      <c r="E162" s="23"/>
      <c r="F162" s="146"/>
      <c r="G162" s="53"/>
    </row>
    <row r="163" spans="1:7" ht="24">
      <c r="A163" s="69" t="s">
        <v>23</v>
      </c>
      <c r="B163" s="30" t="s">
        <v>20</v>
      </c>
      <c r="C163" s="16" t="s">
        <v>11</v>
      </c>
      <c r="D163" s="132">
        <f>C5</f>
        <v>3254.6</v>
      </c>
      <c r="E163" s="23"/>
      <c r="F163" s="148">
        <v>1.69</v>
      </c>
      <c r="G163" s="25">
        <f>F163*D163*12</f>
        <v>66003.288</v>
      </c>
    </row>
    <row r="164" spans="1:7" ht="12.75">
      <c r="A164" s="119"/>
      <c r="B164" s="30"/>
      <c r="C164" s="16"/>
      <c r="D164" s="23"/>
      <c r="E164" s="23"/>
      <c r="F164" s="137"/>
      <c r="G164" s="25"/>
    </row>
    <row r="165" spans="1:7" ht="12.75">
      <c r="A165" s="69" t="s">
        <v>100</v>
      </c>
      <c r="B165" s="30" t="s">
        <v>22</v>
      </c>
      <c r="C165" s="16" t="s">
        <v>11</v>
      </c>
      <c r="D165" s="132">
        <f>C5</f>
        <v>3254.6</v>
      </c>
      <c r="E165" s="23"/>
      <c r="F165" s="148">
        <v>1.12</v>
      </c>
      <c r="G165" s="25">
        <f>F165*D165*12</f>
        <v>43741.824</v>
      </c>
    </row>
    <row r="166" spans="1:7" ht="12.75">
      <c r="A166" s="37"/>
      <c r="B166" s="41" t="s">
        <v>102</v>
      </c>
      <c r="C166" s="16" t="s">
        <v>103</v>
      </c>
      <c r="D166" s="23"/>
      <c r="E166" s="23"/>
      <c r="F166" s="136"/>
      <c r="G166" s="54">
        <f>G24+G28+G29+G55+G57+G78+G104+G120+G130+G157+G159+G161+G163+G165</f>
        <v>585217.3248329</v>
      </c>
    </row>
    <row r="167" spans="1:7" ht="12.75">
      <c r="A167" s="20"/>
      <c r="B167" s="45" t="s">
        <v>196</v>
      </c>
      <c r="C167" s="16" t="s">
        <v>99</v>
      </c>
      <c r="D167" s="15"/>
      <c r="E167" s="15"/>
      <c r="F167" s="136"/>
      <c r="G167" s="55">
        <f>F161+F159+F29+F28+G25+G56+G58+G79+G105+G121+G131+G158+F163+F165</f>
        <v>14.984363793627988</v>
      </c>
    </row>
    <row r="168" spans="1:7" ht="12.75">
      <c r="A168" s="37"/>
      <c r="B168" s="37" t="s">
        <v>197</v>
      </c>
      <c r="C168" s="16"/>
      <c r="D168" s="15"/>
      <c r="E168" s="15"/>
      <c r="F168" s="136"/>
      <c r="G168" s="55"/>
    </row>
    <row r="169" spans="1:7" ht="12.75">
      <c r="A169" s="37"/>
      <c r="B169" s="41" t="s">
        <v>243</v>
      </c>
      <c r="C169" s="16" t="s">
        <v>99</v>
      </c>
      <c r="D169" s="15"/>
      <c r="E169" s="15"/>
      <c r="F169" s="136"/>
      <c r="G169" s="55">
        <v>14.66</v>
      </c>
    </row>
    <row r="170" spans="1:7" ht="12.75">
      <c r="A170" s="37"/>
      <c r="B170" s="41" t="s">
        <v>211</v>
      </c>
      <c r="C170" s="16" t="s">
        <v>99</v>
      </c>
      <c r="D170" s="15"/>
      <c r="E170" s="15"/>
      <c r="F170" s="136"/>
      <c r="G170" s="55">
        <f>G167*2-G169</f>
        <v>15.308727587255976</v>
      </c>
    </row>
    <row r="171" spans="1:7" ht="12.75">
      <c r="A171" s="4"/>
      <c r="B171" s="4"/>
      <c r="C171" s="2"/>
      <c r="D171" s="3"/>
      <c r="E171" s="3"/>
      <c r="F171" s="2"/>
      <c r="G171" s="56"/>
    </row>
    <row r="172" spans="1:7" ht="12.75">
      <c r="A172" s="4"/>
      <c r="B172" s="4" t="s">
        <v>249</v>
      </c>
      <c r="C172" s="2"/>
      <c r="D172" s="3"/>
      <c r="E172" s="3"/>
      <c r="F172" s="2"/>
      <c r="G172" s="63">
        <v>14.66</v>
      </c>
    </row>
    <row r="173" spans="1:7" ht="12.75">
      <c r="A173" s="4"/>
      <c r="B173" s="4" t="s">
        <v>248</v>
      </c>
      <c r="C173" s="2"/>
      <c r="D173" s="3"/>
      <c r="E173" s="3"/>
      <c r="F173" s="2"/>
      <c r="G173" s="97">
        <f>G170/G169</f>
        <v>1.0442515407405168</v>
      </c>
    </row>
    <row r="174" spans="1:7" ht="12.75">
      <c r="A174" s="4"/>
      <c r="B174" s="4"/>
      <c r="C174" s="2"/>
      <c r="D174" s="3"/>
      <c r="E174" s="3"/>
      <c r="F174" s="2"/>
      <c r="G174" s="5"/>
    </row>
    <row r="175" spans="1:7" ht="12.75">
      <c r="A175" s="4"/>
      <c r="B175" s="4"/>
      <c r="C175" s="2"/>
      <c r="D175" s="3"/>
      <c r="E175" s="3"/>
      <c r="F175" s="2"/>
      <c r="G175" s="5"/>
    </row>
    <row r="176" spans="1:7" ht="12.75">
      <c r="A176" s="4"/>
      <c r="B176" s="4" t="s">
        <v>217</v>
      </c>
      <c r="C176" s="2"/>
      <c r="D176" s="3"/>
      <c r="E176" s="3"/>
      <c r="F176" s="2"/>
      <c r="G176" s="5"/>
    </row>
    <row r="177" spans="1:7" ht="12.75">
      <c r="A177" s="4"/>
      <c r="B177" s="4"/>
      <c r="C177" s="2"/>
      <c r="D177" s="3"/>
      <c r="E177" s="3"/>
      <c r="F177" s="2"/>
      <c r="G177" s="5"/>
    </row>
  </sheetData>
  <sheetProtection/>
  <mergeCells count="4">
    <mergeCell ref="A2:G2"/>
    <mergeCell ref="A3:G3"/>
    <mergeCell ref="A7:G7"/>
    <mergeCell ref="B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ОРН</cp:lastModifiedBy>
  <cp:lastPrinted>2014-03-04T08:55:55Z</cp:lastPrinted>
  <dcterms:created xsi:type="dcterms:W3CDTF">1996-10-08T23:32:33Z</dcterms:created>
  <dcterms:modified xsi:type="dcterms:W3CDTF">2015-01-29T09:53:51Z</dcterms:modified>
  <cp:category/>
  <cp:version/>
  <cp:contentType/>
  <cp:contentStatus/>
</cp:coreProperties>
</file>